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<sst xmlns="http://schemas.openxmlformats.org/spreadsheetml/2006/main" count="2911" uniqueCount="2099">
  <si>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</si>
  <si>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</si>
  <si>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</si>
  <si>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</si>
  <si>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</si>
  <si>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</si>
  <si>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</si>
  <si>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</si>
  <si>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</si>
  <si>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</si>
  <si>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</si>
  <si>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</si>
  <si>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</si>
  <si>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</si>
  <si>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</si>
  <si>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</si>
  <si>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</si>
  <si>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</si>
  <si>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</si>
  <si>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</si>
  <si>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</si>
  <si>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</si>
  <si>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</si>
  <si>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</si>
  <si>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</si>
  <si>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</si>
  <si>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</si>
  <si>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</si>
  <si>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</si>
  <si>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</si>
  <si>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</si>
  <si>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</si>
  <si>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</si>
  <si>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</si>
  <si>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</si>
  <si>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</si>
  <si>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</si>
  <si>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</si>
  <si>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</si>
  <si>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</si>
  <si>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</si>
  <si>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</si>
  <si>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</si>
  <si>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</si>
  <si>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</si>
  <si>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</si>
  <si>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</si>
  <si>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</si>
  <si>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</si>
  <si>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</si>
  <si>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</si>
  <si>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</si>
  <si>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</si>
  <si>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</si>
  <si>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</si>
  <si>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</si>
  <si>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</si>
  <si>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</si>
  <si>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</si>
  <si>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</si>
  <si>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</si>
  <si>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</si>
  <si>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</si>
  <si>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</si>
  <si>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</si>
  <si>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</si>
  <si>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</si>
  <si>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</si>
  <si>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</si>
  <si>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</si>
  <si>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</si>
  <si>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</si>
  <si>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</si>
  <si>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</si>
  <si>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</si>
  <si>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</si>
  <si>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</si>
  <si>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</si>
  <si>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</si>
  <si>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</si>
  <si>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</si>
  <si>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</si>
  <si>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</si>
  <si>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</si>
  <si>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</si>
  <si>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</si>
  <si>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</si>
  <si>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</si>
  <si>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</si>
  <si>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</si>
  <si>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</si>
  <si>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</si>
  <si>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</si>
  <si>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</si>
  <si>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</si>
  <si>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</si>
  <si>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</si>
  <si>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</si>
  <si>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</si>
  <si>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</si>
  <si>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</si>
  <si>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</si>
  <si>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</si>
  <si>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</si>
  <si>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</si>
  <si>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</si>
  <si>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</si>
  <si>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</si>
  <si>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</si>
  <si>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</si>
  <si>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</si>
  <si>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</si>
  <si>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</si>
  <si>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</si>
  <si>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</si>
  <si>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</si>
  <si>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</si>
  <si>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</si>
  <si>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</si>
  <si>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</si>
  <si>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</si>
  <si>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</si>
  <si>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</si>
  <si>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</si>
  <si>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</si>
  <si>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</si>
  <si>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</si>
  <si>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</si>
  <si>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</si>
  <si>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</si>
  <si>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</si>
  <si>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</si>
  <si>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</si>
  <si>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</si>
  <si>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</si>
  <si>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</si>
  <si>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</si>
  <si>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</si>
  <si>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</si>
  <si>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</si>
  <si>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</si>
  <si>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</si>
  <si>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</si>
  <si>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</si>
  <si>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</si>
  <si>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</si>
  <si>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</si>
  <si>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</si>
  <si>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</si>
  <si>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</si>
  <si>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</si>
  <si>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</si>
  <si>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</si>
  <si>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</si>
  <si>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</si>
  <si>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</si>
  <si>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</si>
  <si>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</si>
  <si>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</si>
  <si>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</si>
  <si>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</si>
  <si>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</si>
  <si>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</si>
  <si>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</si>
  <si>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</si>
  <si>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</si>
  <si>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</si>
  <si>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</si>
  <si>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</si>
  <si>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</si>
  <si>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</si>
  <si>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</si>
  <si>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</si>
  <si>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</si>
  <si>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</si>
  <si>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</si>
  <si>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</si>
  <si>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</si>
  <si>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</si>
  <si>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</si>
  <si>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</si>
  <si>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</si>
  <si>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</si>
  <si>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</si>
  <si>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</si>
  <si>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</si>
  <si>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</si>
  <si>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</si>
  <si>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</si>
  <si>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</si>
  <si>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</si>
  <si>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</si>
  <si>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</si>
  <si>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</si>
  <si>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</si>
  <si>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</si>
  <si>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</si>
  <si>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</si>
  <si>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</si>
  <si>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</si>
  <si>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</si>
  <si>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</si>
  <si>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</si>
  <si>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</si>
  <si>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</si>
  <si>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</si>
  <si>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</si>
  <si>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</si>
  <si>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</si>
  <si>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</si>
  <si>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</si>
  <si>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</si>
  <si>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</si>
  <si>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</si>
  <si>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</si>
  <si>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</si>
  <si>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</si>
  <si>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</si>
  <si>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</si>
  <si>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</si>
  <si>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</si>
  <si>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</si>
  <si>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</si>
  <si>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</si>
  <si>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</si>
  <si>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</si>
  <si>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</si>
  <si>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</si>
  <si>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</si>
  <si>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</si>
  <si>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</si>
  <si>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</si>
  <si>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</si>
  <si>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</si>
  <si>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</si>
  <si>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</si>
  <si>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</si>
  <si>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</si>
  <si>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</si>
  <si>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</si>
  <si>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</si>
  <si>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</si>
  <si>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</si>
  <si>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</si>
  <si>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</si>
  <si>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</si>
  <si>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</si>
  <si>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</si>
  <si>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</si>
  <si>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</si>
  <si>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</si>
  <si>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</si>
  <si>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</si>
  <si>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</si>
  <si>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</si>
  <si>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</si>
  <si>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</si>
  <si>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</si>
  <si>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</si>
  <si>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</si>
  <si>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</si>
  <si>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</si>
  <si>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</si>
  <si>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</si>
  <si>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</si>
  <si>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</si>
  <si>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</si>
  <si>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</si>
  <si>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</si>
  <si>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</si>
  <si>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</si>
  <si>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</si>
  <si>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</si>
  <si>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</si>
  <si>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</si>
  <si>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</si>
  <si>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</si>
  <si>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</si>
  <si>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</si>
  <si>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</si>
  <si>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</si>
  <si>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</si>
  <si>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</si>
  <si>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</si>
  <si>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</si>
  <si>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</si>
  <si>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</si>
  <si>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</si>
  <si>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</si>
  <si>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</si>
  <si>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</si>
  <si>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</si>
  <si>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</si>
  <si>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</si>
  <si>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</si>
  <si>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</si>
  <si>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</si>
  <si>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</si>
  <si>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</si>
  <si>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</si>
  <si>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</si>
  <si>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</si>
  <si>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</si>
  <si>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</si>
  <si>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</si>
  <si>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</si>
  <si>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</si>
  <si>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</si>
  <si>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</si>
  <si>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</si>
  <si>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</si>
  <si>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</si>
  <si>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</si>
  <si>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</si>
  <si>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</si>
  <si>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</si>
  <si>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</si>
  <si>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</si>
  <si>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</si>
  <si>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</si>
  <si>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</si>
  <si>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</si>
  <si>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</si>
  <si>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</si>
  <si>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</si>
  <si>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</si>
  <si>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</si>
  <si>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</si>
  <si>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</si>
  <si>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</si>
  <si>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</si>
  <si>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</si>
  <si>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</si>
  <si>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</si>
  <si>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</si>
  <si>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</si>
  <si>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</si>
  <si>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</si>
  <si>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</si>
  <si>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</si>
  <si>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</si>
  <si>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</si>
  <si>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</si>
  <si>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</si>
  <si>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</si>
  <si>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</si>
  <si>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</si>
  <si>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</si>
  <si>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</si>
  <si>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</si>
  <si>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</si>
  <si>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</si>
  <si>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</si>
  <si>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</si>
  <si>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</si>
  <si>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</si>
  <si>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</si>
  <si>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</si>
  <si>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</si>
  <si>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</si>
  <si>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</si>
  <si>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</si>
  <si>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</si>
  <si>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</si>
  <si>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</si>
  <si>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</si>
  <si>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</si>
  <si>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</si>
  <si>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</si>
  <si>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</si>
  <si>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</si>
  <si>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</si>
  <si>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</si>
  <si>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</si>
  <si>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</si>
  <si>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</si>
  <si>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</si>
  <si>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</si>
  <si>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</si>
  <si>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</si>
  <si>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</si>
  <si>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</si>
  <si>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</si>
  <si>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</si>
  <si>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</si>
  <si>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</si>
  <si>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</si>
  <si>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</si>
  <si>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</si>
  <si>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</si>
  <si>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</si>
  <si>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</si>
  <si>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</si>
  <si>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</si>
  <si>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</si>
  <si>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</si>
  <si>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</si>
  <si>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</si>
  <si>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</si>
  <si>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</si>
  <si>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</si>
  <si>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</si>
  <si>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</si>
  <si>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</si>
  <si>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</si>
  <si>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</si>
  <si>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</si>
  <si>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</si>
  <si>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</si>
  <si>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</si>
  <si>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</si>
  <si>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</si>
  <si>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</si>
  <si>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</si>
  <si>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</si>
  <si>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</si>
  <si>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</si>
  <si>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</si>
  <si>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</si>
  <si>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</si>
  <si>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</si>
  <si>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</si>
  <si>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</si>
  <si>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</si>
  <si>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</si>
  <si>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</si>
  <si>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</si>
  <si>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</si>
  <si>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</si>
  <si>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</si>
  <si>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</si>
  <si>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</si>
  <si>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</si>
  <si>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</si>
  <si>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</si>
  <si>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</si>
  <si>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</si>
  <si>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</si>
  <si>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</si>
  <si>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</si>
  <si>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</si>
  <si>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</si>
  <si>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</si>
  <si>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</si>
  <si>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</si>
  <si>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</si>
  <si>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</si>
  <si>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</si>
  <si>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</si>
  <si>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</si>
  <si>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</si>
  <si>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</si>
  <si>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</si>
  <si>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</si>
  <si>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</si>
  <si>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</si>
  <si>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</si>
  <si>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</si>
  <si>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</si>
  <si>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</si>
  <si>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</si>
  <si>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</si>
  <si>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</si>
  <si>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</si>
  <si>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</si>
  <si>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</si>
  <si>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</si>
  <si>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</si>
  <si>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</si>
  <si>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</si>
  <si>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</si>
  <si>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</si>
  <si>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</si>
  <si>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</si>
  <si>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</si>
  <si>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</si>
  <si>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</si>
  <si>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</si>
  <si>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</si>
  <si>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</si>
  <si>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</si>
  <si>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</si>
  <si>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</si>
  <si>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</si>
  <si>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</si>
  <si>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</si>
  <si>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</si>
  <si>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</si>
  <si>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</si>
  <si>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</si>
  <si>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</si>
  <si>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</si>
  <si>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</si>
  <si>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</si>
  <si>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</si>
  <si>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</si>
  <si>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</si>
  <si>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</si>
  <si>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</si>
  <si>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</si>
  <si>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</si>
  <si>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</si>
  <si>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</si>
  <si>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</si>
  <si>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</si>
  <si>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</si>
  <si>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</si>
  <si>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</si>
  <si>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</si>
  <si>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</si>
  <si>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</si>
  <si>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</si>
  <si>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</si>
  <si>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</si>
  <si>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</si>
  <si>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</si>
  <si>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</si>
  <si>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</si>
  <si>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</si>
  <si>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</si>
  <si>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</si>
  <si>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</si>
  <si>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</si>
  <si>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</si>
  <si>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</si>
  <si>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</si>
  <si>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</si>
  <si>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</si>
  <si>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</si>
  <si>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</si>
  <si>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</si>
  <si>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</si>
  <si>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</si>
  <si>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</si>
  <si>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</si>
  <si>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</si>
  <si>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</si>
  <si>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</si>
  <si>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</si>
  <si>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</si>
  <si>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</si>
  <si>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</si>
  <si>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</si>
  <si>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</si>
  <si>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</si>
  <si>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</si>
  <si>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</si>
  <si>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</si>
  <si>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</si>
  <si>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</si>
  <si>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</si>
  <si>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</si>
  <si>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</si>
  <si>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</si>
  <si>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</si>
  <si>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</si>
  <si>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</si>
  <si>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</si>
  <si>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</si>
  <si>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</si>
  <si>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</si>
  <si>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</si>
  <si>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</si>
  <si>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</si>
  <si>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</si>
  <si>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</si>
  <si>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</si>
  <si>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</si>
  <si>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</si>
  <si>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</si>
  <si>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</si>
  <si>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</si>
  <si>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</si>
  <si>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</si>
  <si>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</si>
  <si>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</si>
  <si>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</si>
  <si>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</si>
  <si>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</si>
  <si>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</si>
  <si>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</si>
  <si>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</si>
  <si>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</si>
  <si>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</si>
  <si>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</si>
  <si>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</si>
  <si>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</si>
  <si>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</si>
  <si>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</si>
  <si>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</si>
  <si>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</si>
  <si>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</si>
  <si>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</si>
  <si>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</si>
  <si>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</si>
  <si>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</si>
  <si>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</si>
  <si>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</si>
  <si>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</si>
  <si>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</si>
  <si>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</si>
  <si>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</si>
  <si>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</si>
  <si>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</si>
  <si>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</si>
  <si>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</si>
  <si>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</si>
  <si>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</si>
  <si>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</si>
  <si>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</si>
  <si>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</si>
  <si>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</si>
  <si>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</si>
  <si>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</si>
  <si>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</si>
  <si>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</si>
  <si>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</si>
  <si>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</si>
  <si>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</si>
  <si>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</si>
  <si>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</si>
  <si>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</si>
  <si>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</si>
  <si>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</si>
  <si>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</si>
  <si>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</si>
  <si>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</si>
  <si>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</si>
  <si>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</si>
  <si>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</si>
  <si>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</si>
  <si>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</si>
  <si>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</si>
  <si>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</si>
  <si>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</si>
  <si>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</si>
  <si>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</si>
  <si>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</si>
  <si>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</si>
  <si>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</si>
  <si>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</si>
  <si>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</si>
  <si>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</si>
  <si>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</si>
  <si>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</si>
  <si>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</si>
  <si>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</si>
  <si>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</si>
  <si>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</si>
  <si>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</si>
  <si>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</si>
  <si>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</si>
  <si>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</si>
  <si>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</si>
  <si>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</si>
  <si>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</si>
  <si>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</si>
  <si>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</si>
  <si>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</si>
  <si>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</si>
  <si>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</si>
  <si>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</si>
  <si>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</si>
  <si>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</si>
  <si>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</si>
  <si>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</si>
  <si>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</si>
  <si>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</si>
  <si>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</si>
  <si>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</si>
  <si>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</si>
  <si>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</si>
  <si>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</si>
  <si>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</si>
  <si>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</si>
  <si>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</si>
  <si>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</si>
  <si>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</si>
  <si>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</si>
  <si>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</si>
  <si>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</si>
  <si>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</si>
  <si>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</si>
  <si>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</si>
  <si>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</si>
  <si>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</si>
  <si>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</si>
  <si>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</si>
  <si>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</si>
  <si>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</si>
  <si>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</si>
  <si>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</si>
  <si>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</si>
  <si>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</si>
  <si>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</si>
  <si>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</si>
  <si>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</si>
  <si>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</si>
  <si>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</si>
  <si>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</si>
  <si>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</si>
  <si>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</si>
  <si>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</si>
  <si>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</si>
  <si>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</si>
  <si>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</si>
  <si>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</si>
  <si>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</si>
  <si>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</si>
  <si>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</si>
  <si>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</si>
  <si>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</si>
  <si>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</si>
  <si>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</si>
  <si>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</si>
  <si>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</si>
  <si>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</si>
  <si>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</si>
  <si>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</si>
  <si>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</si>
  <si>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</si>
  <si>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</si>
  <si>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</si>
  <si>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</si>
  <si>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</si>
  <si>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</si>
  <si>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</si>
  <si>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</si>
  <si>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</si>
  <si>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</si>
  <si>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</si>
  <si>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</si>
  <si>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</si>
  <si>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</si>
  <si>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</si>
  <si>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</si>
  <si>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</si>
  <si>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</si>
  <si>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</si>
  <si>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</si>
  <si>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</si>
  <si>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</si>
  <si>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</si>
  <si>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</si>
  <si>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</si>
  <si>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</si>
  <si>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</si>
  <si>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</si>
  <si>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</si>
  <si>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</si>
  <si>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</si>
  <si>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</si>
  <si>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</si>
  <si>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</si>
  <si>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</si>
  <si>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</si>
  <si>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</si>
  <si>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</si>
  <si>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</si>
  <si>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</si>
  <si>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</si>
  <si>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</si>
  <si>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</si>
  <si>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</si>
  <si>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</si>
  <si>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</si>
  <si>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</si>
  <si>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</si>
  <si>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</si>
  <si>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</si>
  <si>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</si>
  <si>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</si>
  <si>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</si>
  <si>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</si>
  <si>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</si>
  <si>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</si>
  <si>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</si>
  <si>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</si>
  <si>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</si>
  <si>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</si>
  <si>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</si>
  <si>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</si>
  <si>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</si>
  <si>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</si>
  <si>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</si>
  <si>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</si>
  <si>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</si>
  <si>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</si>
  <si>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</si>
  <si>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</si>
  <si>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</si>
  <si>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</si>
  <si>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</si>
  <si>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</si>
  <si>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</si>
  <si>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</si>
  <si>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</si>
  <si>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</si>
  <si>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</si>
  <si>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</si>
  <si>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</si>
  <si>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</si>
  <si>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</si>
  <si>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</si>
  <si>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</si>
  <si>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</si>
  <si>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</si>
  <si>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</si>
  <si>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</si>
  <si>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</si>
  <si>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</si>
  <si>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</si>
  <si>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</si>
  <si>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</si>
  <si>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</si>
  <si>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</si>
  <si>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</si>
  <si>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</si>
  <si>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</si>
  <si>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</si>
  <si>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</si>
  <si>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</si>
  <si>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</si>
  <si>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</si>
  <si>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</si>
  <si>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</si>
  <si>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</si>
  <si>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</si>
  <si>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</si>
  <si>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</si>
  <si>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</si>
  <si>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</si>
  <si>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</si>
  <si>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</si>
  <si>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</si>
  <si>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</si>
  <si>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</si>
  <si>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</si>
  <si>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</si>
  <si>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</si>
  <si>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</si>
  <si>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</si>
  <si>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</si>
  <si>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</si>
  <si>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</si>
  <si>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</si>
  <si>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</si>
  <si>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</si>
  <si>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</si>
  <si>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</si>
  <si>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</si>
  <si>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</si>
  <si>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</si>
  <si>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</si>
  <si>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</si>
  <si>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</si>
  <si>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</si>
  <si>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</si>
  <si>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</si>
  <si>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</si>
  <si>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</si>
  <si>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</si>
  <si>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</si>
  <si>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</si>
  <si>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</si>
  <si>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</si>
  <si>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</si>
  <si>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</si>
  <si>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</si>
  <si>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</si>
  <si>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</si>
  <si>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</si>
  <si>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</si>
  <si>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</si>
  <si>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</si>
  <si>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</si>
  <si>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</si>
  <si>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</si>
  <si>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</si>
  <si>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</si>
  <si>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</si>
  <si>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</si>
  <si>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</si>
  <si>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</si>
  <si>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</si>
  <si>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</si>
  <si>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</si>
  <si>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</si>
  <si>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</si>
  <si>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</si>
  <si>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</si>
  <si>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</si>
  <si>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</si>
  <si>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</si>
  <si>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</si>
  <si>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</si>
  <si>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</si>
  <si>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</si>
  <si>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</si>
  <si>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</si>
  <si>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</si>
  <si>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</si>
  <si>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</si>
  <si>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</si>
  <si>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</si>
  <si>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</si>
  <si>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</si>
  <si>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</si>
  <si>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</si>
  <si>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</si>
  <si>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</si>
  <si>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</si>
  <si>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</si>
  <si>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</si>
  <si>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</si>
  <si>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</si>
  <si>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</si>
  <si>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</si>
  <si>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</si>
  <si>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</si>
  <si>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</si>
  <si>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</si>
  <si>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</si>
  <si>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</si>
  <si>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</si>
  <si>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</si>
  <si>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</si>
  <si>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</si>
  <si>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</si>
  <si>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</si>
  <si>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</si>
  <si>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</si>
  <si>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</si>
  <si>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</si>
  <si>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</si>
  <si>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</si>
  <si>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</si>
  <si>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</si>
  <si>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</si>
  <si>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</si>
  <si>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</si>
  <si>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</si>
  <si>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</si>
  <si>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</si>
  <si>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</si>
  <si>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</si>
  <si>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</si>
  <si>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</si>
  <si>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</si>
  <si>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</si>
  <si>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</si>
  <si>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</si>
  <si>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</si>
  <si>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</si>
  <si>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</si>
  <si>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</si>
  <si>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</si>
  <si>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</si>
  <si>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</si>
  <si>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</si>
  <si>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</si>
  <si>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</si>
  <si>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</si>
  <si>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</si>
  <si>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</si>
  <si>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</si>
  <si>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</si>
  <si>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</si>
  <si>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</si>
  <si>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</si>
  <si>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</si>
  <si>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</si>
  <si>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</si>
  <si>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</si>
  <si>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</si>
  <si>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</si>
  <si>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</si>
  <si>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</si>
  <si>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</si>
  <si>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</si>
  <si>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</si>
  <si>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</si>
  <si>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</si>
  <si>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</si>
  <si>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</si>
  <si>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</si>
  <si>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</si>
  <si>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</si>
  <si>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</si>
  <si>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</si>
  <si>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</si>
  <si>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</si>
  <si>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</si>
  <si>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</si>
  <si>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</si>
  <si>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</si>
  <si>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</si>
  <si>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</si>
  <si>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</si>
  <si>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</si>
  <si>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</si>
  <si>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</si>
  <si>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</si>
  <si>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</si>
  <si>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</si>
  <si>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</si>
  <si>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</si>
  <si>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</si>
  <si>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</si>
  <si>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</si>
  <si>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</si>
  <si>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</si>
  <si>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</si>
  <si>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</si>
  <si>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</si>
  <si>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</si>
  <si>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</si>
  <si>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</si>
  <si>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</si>
  <si>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</si>
  <si>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</si>
  <si>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</si>
  <si>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</si>
  <si>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</si>
  <si>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</si>
  <si>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</si>
  <si>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</si>
  <si>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</si>
  <si>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</si>
  <si>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</si>
  <si>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</si>
  <si>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</si>
  <si>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</si>
  <si>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</si>
  <si>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</si>
  <si>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</si>
  <si>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</si>
  <si>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</si>
  <si>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</si>
  <si>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</si>
  <si>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</si>
  <si>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</si>
  <si>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</si>
  <si>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</si>
  <si>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</si>
  <si>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</si>
  <si>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</si>
  <si>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</si>
  <si>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</si>
  <si>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</si>
  <si>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</si>
  <si>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</si>
  <si>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</si>
  <si>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</si>
  <si>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</si>
  <si>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</si>
  <si>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</si>
  <si>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</si>
  <si>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</si>
  <si>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</si>
  <si>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</si>
  <si>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</si>
  <si>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</si>
  <si>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</si>
  <si>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</si>
  <si>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</si>
  <si>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</si>
  <si>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</si>
  <si>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</si>
  <si>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</si>
  <si>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</si>
  <si>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</si>
  <si>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</si>
  <si>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</si>
  <si>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</si>
  <si>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</si>
  <si>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</si>
  <si>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</si>
  <si>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</si>
  <si>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</si>
  <si>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</si>
  <si>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</si>
  <si>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</si>
  <si>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</si>
  <si>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</si>
  <si>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</si>
  <si>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</si>
  <si>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</si>
  <si>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</si>
  <si>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</si>
  <si>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</si>
  <si>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</si>
  <si>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</si>
  <si>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</si>
  <si>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</si>
  <si>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</si>
  <si>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</si>
  <si>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</si>
  <si>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</si>
  <si>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</si>
  <si>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</si>
  <si>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</si>
  <si>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</si>
  <si>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</si>
  <si>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</si>
  <si>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</si>
  <si>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</si>
  <si>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</si>
  <si>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</si>
  <si>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</si>
  <si>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</si>
  <si>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</si>
  <si>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</si>
  <si>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</si>
  <si>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</si>
  <si>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</si>
  <si>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</si>
  <si>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</si>
  <si>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</si>
  <si>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</si>
  <si>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</si>
  <si>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</si>
  <si>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</si>
  <si>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</si>
  <si>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</si>
  <si>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</si>
  <si>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</si>
  <si>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</si>
  <si>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</si>
  <si>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</si>
  <si>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</si>
  <si>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</si>
  <si>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</si>
  <si>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</si>
  <si>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</si>
  <si>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</si>
  <si>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</si>
  <si>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</si>
  <si>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</si>
  <si>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</si>
  <si>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</si>
  <si>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</si>
  <si>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</si>
  <si>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</si>
  <si>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</si>
  <si>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</si>
  <si>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</si>
  <si>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</si>
  <si>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</si>
  <si>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</si>
  <si>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</si>
  <si>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</si>
  <si>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</si>
  <si>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</si>
  <si>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</si>
  <si>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</si>
  <si>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</si>
  <si>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</si>
  <si>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</si>
  <si>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</si>
  <si>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</si>
  <si>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</si>
  <si>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</si>
  <si>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</si>
  <si>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</si>
  <si>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</si>
  <si>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</si>
  <si>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</si>
  <si>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</si>
  <si>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</si>
  <si>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</si>
  <si>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</si>
  <si>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</si>
  <si>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</si>
  <si>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</si>
  <si>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</si>
  <si>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</si>
  <si>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</si>
  <si>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</si>
  <si>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</si>
  <si>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</si>
  <si>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</si>
  <si>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</si>
  <si>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</si>
  <si>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</si>
  <si>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</si>
  <si>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</si>
  <si>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</si>
  <si>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</si>
  <si>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</si>
  <si>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</si>
  <si>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</si>
  <si>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</si>
  <si>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</si>
  <si>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</si>
  <si>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</si>
  <si>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</si>
  <si>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</si>
  <si>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</si>
  <si>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</si>
  <si>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</si>
  <si>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</si>
  <si>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</si>
  <si>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</si>
  <si>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</si>
  <si>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</si>
  <si>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</si>
  <si>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</si>
  <si>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</si>
  <si>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</si>
  <si>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</si>
  <si>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</si>
  <si>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</si>
  <si>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</si>
  <si>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</si>
  <si>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</si>
  <si>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</si>
  <si>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</si>
  <si>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</si>
  <si>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</si>
  <si>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</si>
  <si>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</si>
  <si>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</si>
  <si>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</si>
  <si>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</si>
  <si>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</si>
  <si>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</si>
  <si>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</si>
  <si>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</si>
  <si>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</si>
  <si>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</si>
  <si>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</si>
  <si>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</si>
  <si>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</si>
  <si>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</si>
  <si>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</si>
  <si>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</si>
  <si>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</si>
  <si>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</si>
  <si>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</si>
  <si>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</si>
  <si>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</si>
  <si>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</si>
  <si>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</si>
  <si>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</si>
  <si>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</si>
  <si>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</si>
  <si>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</si>
  <si>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</si>
  <si>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</si>
  <si>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</si>
  <si>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</si>
  <si>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</si>
  <si>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</si>
  <si>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</si>
  <si>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</si>
  <si>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</si>
  <si>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</si>
  <si>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</si>
  <si>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</si>
  <si>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</si>
  <si>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</si>
  <si>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</si>
  <si>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</si>
  <si>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</si>
  <si>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</si>
  <si>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</si>
  <si>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</si>
  <si>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</si>
  <si>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</si>
  <si>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</si>
  <si>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</si>
  <si>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</si>
  <si>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</si>
  <si>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</si>
  <si>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</si>
  <si>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</si>
  <si>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</si>
  <si>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</si>
  <si>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</si>
  <si>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</si>
  <si>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</si>
  <si>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</si>
  <si>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</si>
  <si>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</si>
  <si>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</si>
  <si>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</si>
  <si>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</si>
  <si>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</si>
  <si>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</si>
  <si>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</si>
  <si>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</si>
  <si>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</si>
  <si>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</si>
  <si>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</si>
  <si>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</si>
  <si>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</si>
  <si>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</si>
  <si>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</si>
  <si>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</si>
  <si>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</si>
  <si>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</si>
  <si>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</si>
  <si>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</si>
  <si>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</si>
  <si>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</si>
  <si>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</si>
  <si>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</si>
  <si>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</si>
  <si>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</si>
  <si>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</si>
  <si>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</si>
  <si>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</si>
  <si>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</si>
  <si>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</si>
  <si>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</si>
  <si>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</si>
  <si>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</si>
  <si>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</si>
  <si>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</si>
  <si>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</si>
  <si>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</si>
  <si>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</si>
  <si>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</si>
  <si>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</si>
  <si>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</si>
  <si>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</si>
  <si>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</si>
  <si>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</si>
  <si>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</si>
  <si>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</si>
  <si>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</si>
  <si>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</si>
  <si>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</si>
  <si>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</si>
  <si>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</si>
  <si>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</si>
  <si>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</si>
  <si>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</si>
  <si>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</si>
  <si>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</si>
  <si>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</si>
  <si>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</si>
  <si>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</si>
  <si>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</si>
  <si>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</si>
  <si>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</si>
  <si>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</si>
  <si>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</si>
  <si>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</si>
  <si>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</si>
  <si>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</si>
  <si>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</si>
  <si>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</si>
  <si>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</si>
  <si>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</si>
  <si>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</si>
  <si>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</si>
  <si>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</si>
  <si>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</si>
  <si>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</si>
  <si>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</si>
  <si>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</si>
  <si>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</si>
  <si>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</si>
  <si>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</si>
  <si>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</si>
  <si>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</si>
  <si>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</si>
  <si>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</si>
  <si>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</si>
  <si>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</si>
  <si>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</si>
  <si>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</si>
  <si>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</si>
  <si>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</si>
  <si>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</si>
  <si>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</si>
  <si>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</si>
  <si>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</si>
  <si>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</si>
  <si>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</si>
  <si>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</si>
  <si>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</si>
  <si>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</si>
  <si>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</si>
  <si>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</si>
  <si>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</si>
  <si>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</si>
  <si>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</si>
  <si>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</si>
  <si>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</si>
  <si>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</si>
  <si>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</si>
  <si>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</si>
  <si>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</si>
  <si>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</si>
  <si>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</si>
  <si>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</si>
  <si>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</si>
  <si>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</si>
  <si>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</si>
  <si>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</si>
  <si>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</si>
  <si>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</si>
  <si>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</si>
  <si>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</si>
  <si>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</si>
  <si>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</si>
  <si>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</si>
  <si>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</si>
  <si>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</si>
  <si>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</si>
  <si>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</si>
  <si>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</si>
  <si>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</si>
  <si>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</si>
  <si>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</si>
  <si>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</si>
  <si>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</si>
  <si>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</si>
  <si>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</si>
  <si>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</si>
  <si>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</si>
  <si>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</si>
  <si>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</si>
  <si>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</si>
  <si>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</si>
  <si>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</si>
  <si>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</si>
  <si>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</si>
  <si>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</si>
  <si>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</si>
  <si>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</si>
  <si>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</si>
  <si>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</si>
  <si>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</si>
  <si>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</si>
  <si>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</si>
  <si>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</si>
  <si>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</si>
  <si>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</si>
  <si>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</si>
  <si>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</si>
  <si>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</si>
  <si>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</si>
  <si>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</si>
  <si>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</si>
  <si>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</si>
  <si>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</si>
  <si>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</si>
  <si>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</si>
  <si>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</si>
  <si>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</si>
  <si>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</si>
  <si>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</si>
  <si>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</si>
  <si>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</si>
  <si>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</si>
  <si>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</si>
  <si>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</si>
  <si>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</si>
  <si>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</si>
  <si>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</si>
  <si>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</si>
  <si>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</si>
  <si>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</si>
  <si>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</si>
  <si>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</si>
  <si>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</si>
  <si>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</si>
  <si>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</si>
  <si>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</si>
  <si>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</si>
  <si>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</si>
  <si>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</si>
  <si>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</si>
  <si>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</si>
  <si>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</si>
  <si>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</si>
  <si>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</si>
  <si>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</si>
  <si>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</si>
  <si>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</si>
  <si>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</si>
  <si>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</si>
  <si>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</si>
  <si>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</si>
  <si>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</si>
  <si>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</si>
  <si>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</si>
  <si>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</si>
  <si>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</si>
  <si>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</si>
  <si>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</si>
  <si>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</si>
  <si>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</si>
  <si>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</si>
  <si>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</si>
  <si>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</si>
  <si>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</si>
  <si>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</si>
  <si>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</si>
  <si>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</si>
  <si>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</si>
  <si>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</si>
  <si>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</si>
  <si>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</si>
  <si>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</si>
  <si>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</si>
  <si>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</si>
  <si>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</si>
  <si>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</si>
  <si>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</si>
  <si>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</si>
  <si>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</si>
  <si>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</si>
  <si>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</si>
  <si>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</si>
  <si>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</si>
  <si>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</si>
  <si>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</si>
  <si>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</si>
  <si>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</si>
  <si>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</si>
  <si>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</si>
  <si>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</si>
  <si>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</si>
  <si>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</si>
  <si>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</si>
  <si>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</si>
  <si>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</si>
  <si>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</si>
  <si>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</si>
  <si>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</si>
  <si>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</si>
  <si>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</si>
  <si>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</si>
  <si>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</si>
  <si>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</si>
  <si>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</si>
  <si>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</si>
  <si>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</si>
  <si>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</si>
  <si>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</si>
  <si>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</si>
  <si>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</si>
  <si>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</si>
  <si>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</si>
  <si>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</si>
  <si>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</si>
  <si>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</si>
  <si>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</si>
  <si>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</si>
  <si>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</si>
  <si>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</si>
  <si>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</si>
  <si>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</si>
  <si>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</si>
  <si>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</si>
  <si>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</si>
  <si>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</si>
  <si>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</si>
  <si>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</si>
  <si>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</si>
  <si>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</si>
  <si>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</si>
  <si>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</si>
  <si>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</si>
  <si>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</si>
  <si>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</si>
  <si>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</si>
  <si>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</si>
  <si>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</si>
  <si>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</si>
  <si>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</si>
  <si>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</si>
  <si>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</si>
  <si>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</si>
  <si>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</si>
  <si>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</si>
  <si>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</si>
  <si>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</si>
  <si>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</si>
  <si>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</si>
  <si>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</si>
  <si>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</si>
  <si>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</si>
  <si>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</si>
  <si>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</si>
  <si>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</si>
  <si>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</si>
  <si>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</si>
  <si>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</si>
  <si>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</si>
  <si>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</si>
  <si>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</si>
  <si>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</si>
  <si>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</si>
  <si>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</si>
  <si>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</si>
  <si>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</si>
  <si>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</si>
  <si>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</si>
  <si>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</si>
  <si>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</si>
  <si>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</si>
  <si>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</si>
  <si>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</si>
  <si>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</si>
  <si>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</si>
  <si>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</si>
  <si>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</si>
  <si>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</si>
  <si>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</si>
  <si>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</si>
  <si>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</si>
  <si>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</si>
  <si>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</si>
  <si>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</si>
  <si>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</si>
  <si>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</si>
  <si>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</si>
  <si>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</si>
  <si>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</si>
  <si>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</si>
  <si>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</si>
  <si>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</si>
  <si>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</si>
  <si>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</si>
  <si>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</si>
  <si>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</si>
  <si>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</si>
  <si>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</si>
  <si>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</si>
  <si>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</si>
  <si>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</si>
  <si>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</si>
  <si>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</si>
  <si>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</si>
  <si>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</si>
  <si>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</si>
  <si>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</si>
  <si>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</si>
  <si>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</si>
  <si>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</si>
  <si>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</si>
  <si>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</si>
  <si>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</si>
  <si>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</si>
  <si>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</si>
  <si>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</si>
  <si>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</si>
  <si>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</si>
  <si>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</si>
  <si>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</si>
  <si>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</si>
  <si>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</si>
  <si>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</si>
  <si>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</si>
  <si>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</si>
  <si>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</si>
  <si>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</si>
  <si>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</si>
  <si>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</si>
  <si>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</si>
  <si>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</si>
  <si>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</si>
  <si>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</si>
  <si>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</si>
  <si>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</si>
  <si>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</si>
  <si>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</si>
  <si>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</si>
  <si>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</si>
  <si>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</si>
  <si>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</si>
  <si>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</si>
  <si>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</si>
  <si>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</si>
  <si>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</si>
  <si>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</si>
  <si>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</si>
  <si>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</si>
  <si>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</si>
  <si>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</si>
  <si>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</si>
  <si>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</si>
  <si>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</si>
  <si>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</si>
  <si>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</si>
  <si>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</si>
  <si>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</si>
  <si>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</si>
  <si>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</si>
  <si>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</si>
  <si>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</si>
  <si>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</si>
  <si>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</si>
  <si>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</si>
  <si>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</si>
  <si>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</si>
  <si>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</si>
  <si>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</si>
  <si>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</si>
  <si>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</si>
  <si>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</si>
  <si>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</si>
  <si>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</si>
  <si>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</si>
  <si>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</si>
  <si>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</si>
  <si>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</si>
  <si>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</si>
  <si>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</si>
  <si>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</si>
  <si>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</si>
  <si>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</si>
  <si>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</si>
  <si>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</si>
  <si>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</si>
  <si>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</si>
  <si>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</si>
  <si>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</si>
  <si>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</si>
  <si>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</si>
  <si>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</si>
  <si>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</si>
  <si>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</si>
  <si>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</si>
  <si>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</si>
  <si>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</si>
  <si>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</si>
  <si>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</si>
  <si>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</si>
  <si>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</si>
  <si>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</si>
  <si>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</si>
  <si>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</si>
  <si>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</si>
  <si>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</si>
  <si>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</si>
  <si>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</si>
  <si>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</si>
  <si>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</si>
  <si>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</si>
  <si>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</si>
  <si>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</si>
  <si>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</si>
  <si>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</si>
  <si>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</si>
  <si>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</si>
  <si>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</si>
  <si>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</si>
  <si>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</si>
  <si>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</si>
  <si>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</si>
  <si>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</si>
  <si>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</si>
  <si>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</si>
  <si>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</si>
  <si>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</si>
  <si>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</si>
  <si>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</si>
  <si>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</si>
  <si>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</si>
  <si>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</si>
  <si>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</si>
  <si>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</si>
  <si>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</si>
  <si>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</si>
  <si>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</si>
  <si>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</si>
  <si>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</si>
  <si>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</si>
  <si>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</si>
  <si>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</si>
  <si>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</si>
  <si>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</si>
  <si>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</si>
  <si>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</si>
  <si>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</si>
  <si>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</si>
  <si>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</si>
  <si>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</si>
  <si>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</si>
  <si>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</si>
  <si>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</si>
  <si>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</si>
  <si>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</si>
  <si>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</si>
  <si>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</si>
  <si>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</si>
  <si>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</si>
  <si>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</si>
  <si>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</si>
  <si>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</si>
  <si>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</si>
  <si>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</si>
  <si>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</si>
  <si>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</si>
  <si>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</si>
  <si>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</si>
  <si>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</si>
  <si>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</si>
  <si>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</si>
  <si>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</si>
  <si>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</si>
  <si>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</si>
  <si>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</si>
  <si>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</si>
  <si>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</si>
  <si>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</si>
  <si>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</si>
  <si>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</si>
  <si>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</si>
  <si>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</si>
  <si>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</si>
  <si>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</si>
  <si>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</si>
  <si>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</si>
  <si>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</si>
  <si>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</si>
  <si>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</si>
  <si>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</si>
  <si>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</si>
  <si>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</si>
  <si>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</si>
  <si>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</si>
  <si>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</si>
  <si>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</si>
  <si>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</si>
  <si>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</si>
  <si>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</si>
  <si>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</si>
  <si>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</si>
  <si>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</si>
  <si>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</si>
  <si>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</si>
  <si>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</si>
  <si>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</si>
  <si>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</si>
  <si>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</si>
  <si>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</si>
  <si>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</si>
  <si>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</si>
  <si>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</si>
  <si>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</si>
  <si>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</si>
  <si>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</si>
  <si>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</si>
  <si>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</si>
  <si>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</si>
  <si>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</si>
  <si>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</si>
  <si>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</si>
  <si>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</si>
  <si>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</si>
  <si>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</si>
  <si>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</si>
  <si>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</si>
  <si>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</si>
  <si>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</si>
  <si>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</si>
  <si>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</si>
  <si>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</si>
  <si>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</si>
  <si>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</si>
  <si>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</si>
  <si>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</si>
  <si>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</si>
  <si>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</si>
  <si>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</si>
  <si>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</si>
  <si>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</si>
  <si>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</si>
  <si>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</si>
  <si>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</si>
  <si>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</si>
  <si>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</si>
  <si>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</si>
  <si>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</si>
  <si>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</si>
  <si>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</si>
  <si>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</si>
  <si>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</si>
  <si>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</si>
  <si>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</si>
  <si>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</si>
  <si>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</si>
  <si>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</si>
  <si>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</si>
  <si>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</si>
  <si>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</si>
  <si>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</si>
  <si>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</si>
  <si>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</si>
  <si>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</si>
  <si>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</si>
  <si>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</si>
  <si>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</si>
  <si>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</si>
  <si>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</si>
  <si>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</si>
  <si>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</si>
  <si>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</si>
  <si>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</si>
  <si>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</si>
  <si>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</si>
  <si>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</si>
  <si>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</si>
  <si>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</si>
  <si>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</si>
  <si>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</si>
  <si>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</si>
  <si>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</si>
  <si>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</si>
  <si>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</si>
  <si>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</si>
  <si>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</si>
  <si>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</si>
  <si>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</si>
  <si>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</si>
  <si>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</si>
  <si>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</si>
  <si>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</si>
  <si>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</si>
  <si>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</si>
  <si>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</si>
  <si>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</si>
  <si>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</si>
  <si>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</si>
  <si>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</si>
  <si>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</si>
  <si>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</si>
  <si>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</si>
  <si>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</si>
  <si>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</si>
  <si>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</si>
  <si>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</si>
  <si>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</si>
  <si>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</si>
  <si>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</si>
  <si>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</si>
  <si>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</si>
  <si>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</si>
  <si>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</si>
  <si>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</si>
  <si>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</si>
  <si>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</si>
  <si>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</si>
  <si>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</si>
  <si>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</si>
  <si>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</si>
  <si>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</si>
  <si>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</si>
  <si>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</si>
  <si>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</si>
  <si>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</si>
  <si>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</si>
  <si>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</si>
  <si>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</si>
  <si>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</si>
  <si>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</si>
  <si>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</si>
  <si>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</si>
  <si>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</si>
  <si>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</si>
  <si>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</si>
  <si>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</si>
  <si>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</si>
  <si>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</si>
  <si>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</si>
  <si>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</si>
  <si>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</si>
  <si>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</si>
  <si>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</si>
  <si>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</si>
  <si>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</si>
  <si>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</si>
  <si>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</si>
  <si>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</si>
  <si>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</si>
  <si>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</si>
  <si>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</si>
  <si>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</si>
  <si>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</si>
  <si>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</si>
  <si>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</si>
  <si>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</si>
  <si>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</si>
  <si>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</si>
  <si>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</si>
  <si>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</si>
  <si>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</si>
  <si>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</si>
  <si>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</si>
  <si>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</si>
  <si>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</si>
  <si>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</si>
  <si>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</si>
  <si>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</si>
  <si>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</si>
  <si>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</si>
  <si>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</si>
  <si>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</si>
  <si>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</si>
  <si>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</si>
  <si>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</si>
  <si>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</si>
  <si>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</si>
  <si>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</si>
  <si>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</si>
  <si>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</si>
  <si>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</si>
  <si>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</si>
  <si>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</si>
  <si>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</si>
  <si>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</si>
  <si>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</si>
  <si>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</si>
  <si>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</si>
  <si>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</si>
  <si>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</si>
  <si>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</si>
  <si>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</si>
  <si>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</si>
  <si>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</si>
  <si>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</si>
  <si>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</si>
  <si>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</si>
  <si>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</si>
  <si>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</si>
  <si>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</si>
  <si>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</si>
  <si>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</si>
  <si>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</si>
  <si>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</si>
  <si>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</si>
  <si>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</si>
  <si>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</si>
  <si>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</si>
  <si>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</si>
  <si>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</si>
  <si>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</si>
  <si>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</si>
  <si>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</si>
  <si>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</si>
  <si>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</si>
  <si>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</si>
  <si>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</si>
  <si>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</si>
  <si>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</si>
  <si>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</si>
  <si>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</si>
  <si>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</si>
  <si>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</si>
  <si>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</si>
  <si>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</si>
  <si>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</si>
  <si>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</si>
  <si>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</si>
  <si>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</si>
  <si>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</si>
  <si>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</si>
  <si>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</si>
  <si>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</si>
  <si>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</si>
  <si>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</si>
  <si>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</si>
  <si>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</si>
  <si>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</si>
  <si>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</si>
  <si>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</si>
  <si>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</si>
  <si>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</si>
  <si>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</si>
  <si>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</si>
  <si>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</si>
  <si>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</si>
  <si>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</si>
  <si>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</si>
  <si>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</si>
  <si>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</si>
  <si>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</si>
  <si>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</si>
  <si>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</si>
  <si>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</si>
  <si>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</si>
  <si>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</si>
  <si>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</si>
  <si>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</si>
  <si>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</si>
  <si>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</si>
  <si>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</si>
  <si>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</si>
  <si>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</si>
  <si>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ОУ Патриарх Евтимий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</si>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</sst>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Патриарх Евтимий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987</v>
      </c>
      <c r="O6" s="1008"/>
      <c r="P6" s="1045">
        <f>OTCHET!F9</f>
        <v>44561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28603</v>
      </c>
      <c r="J51" s="1102">
        <f>+IF(OR($P$2=98,$P$2=42,$P$2=96,$P$2=97),$Q51,0)</f>
        <v>28603</v>
      </c>
      <c r="K51" s="1095"/>
      <c r="L51" s="1102">
        <f>+IF($P$2=33,$Q51,0)</f>
        <v>0</v>
      </c>
      <c r="M51" s="1095"/>
      <c r="N51" s="1132">
        <f>+ROUND(+G51+J51+L51,0)</f>
        <v>28603</v>
      </c>
      <c r="O51" s="1097"/>
      <c r="P51" s="1101">
        <f>+ROUND(OTCHET!E205-SUM(OTCHET!E217:E219)+OTCHET!E271+IF(+OR(OTCHET!$F$12=5500,OTCHET!$F$12=5600),0,+OTCHET!E297),0)</f>
        <v>28603</v>
      </c>
      <c r="Q51" s="1102">
        <f>+ROUND(OTCHET!L205-SUM(OTCHET!L217:L219)+OTCHET!L271+IF(+OR(OTCHET!$F$12=5500,OTCHET!$F$12=5600),0,+OTCHET!L297),0)</f>
        <v>28603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5399</v>
      </c>
      <c r="J54" s="1120">
        <f>+IF(OR($P$2=98,$P$2=42,$P$2=96,$P$2=97),$Q54,0)</f>
        <v>5399</v>
      </c>
      <c r="K54" s="1095"/>
      <c r="L54" s="1120">
        <f>+IF($P$2=33,$Q54,0)</f>
        <v>0</v>
      </c>
      <c r="M54" s="1095"/>
      <c r="N54" s="1121">
        <f>+ROUND(+G54+J54+L54,0)</f>
        <v>5399</v>
      </c>
      <c r="O54" s="1097"/>
      <c r="P54" s="1119">
        <f>+ROUND(OTCHET!E187+OTCHET!E190,0)</f>
        <v>5399</v>
      </c>
      <c r="Q54" s="1120">
        <f>+ROUND(OTCHET!L187+OTCHET!L190,0)</f>
        <v>5399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730</v>
      </c>
      <c r="J55" s="1120">
        <f>+IF(OR($P$2=98,$P$2=42,$P$2=96,$P$2=97),$Q55,0)</f>
        <v>730</v>
      </c>
      <c r="K55" s="1095"/>
      <c r="L55" s="1120">
        <f>+IF($P$2=33,$Q55,0)</f>
        <v>0</v>
      </c>
      <c r="M55" s="1095"/>
      <c r="N55" s="1121">
        <f>+ROUND(+G55+J55+L55,0)</f>
        <v>730</v>
      </c>
      <c r="O55" s="1097"/>
      <c r="P55" s="1119">
        <f>+ROUND(OTCHET!E196+OTCHET!E204,0)</f>
        <v>730</v>
      </c>
      <c r="Q55" s="1120">
        <f>+ROUND(OTCHET!L196+OTCHET!L204,0)</f>
        <v>730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34732</v>
      </c>
      <c r="J56" s="1208">
        <f>+ROUND(+SUM(J51:J55),0)</f>
        <v>34732</v>
      </c>
      <c r="K56" s="1095"/>
      <c r="L56" s="1208">
        <f>+ROUND(+SUM(L51:L55),0)</f>
        <v>0</v>
      </c>
      <c r="M56" s="1095"/>
      <c r="N56" s="1209">
        <f>+ROUND(+SUM(N51:N55),0)</f>
        <v>34732</v>
      </c>
      <c r="O56" s="1097"/>
      <c r="P56" s="1207">
        <f>+ROUND(+SUM(P51:P55),0)</f>
        <v>34732</v>
      </c>
      <c r="Q56" s="1208">
        <f>+ROUND(+SUM(Q51:Q55),0)</f>
        <v>34732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34732</v>
      </c>
      <c r="J77" s="1233">
        <f>+ROUND(J56+J63+J67+J71+J75,0)</f>
        <v>34732</v>
      </c>
      <c r="K77" s="1095"/>
      <c r="L77" s="1233">
        <f>+ROUND(L56+L63+L67+L71+L75,0)</f>
        <v>0</v>
      </c>
      <c r="M77" s="1095"/>
      <c r="N77" s="1234">
        <f>+ROUND(N56+N63+N67+N71+N75,0)</f>
        <v>34732</v>
      </c>
      <c r="O77" s="1097"/>
      <c r="P77" s="1231">
        <f>+ROUND(P56+P63+P67+P71+P75,0)</f>
        <v>34732</v>
      </c>
      <c r="Q77" s="1232">
        <f>+ROUND(Q56+Q63+Q67+Q71+Q75,0)</f>
        <v>34732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16154</v>
      </c>
      <c r="J79" s="1108">
        <f>+IF(OR($P$2=98,$P$2=42,$P$2=96,$P$2=97),$Q79,0)</f>
        <v>16154</v>
      </c>
      <c r="K79" s="1095"/>
      <c r="L79" s="1108">
        <f>+IF($P$2=33,$Q79,0)</f>
        <v>0</v>
      </c>
      <c r="M79" s="1095"/>
      <c r="N79" s="1109">
        <f>+ROUND(+G79+J79+L79,0)</f>
        <v>16154</v>
      </c>
      <c r="O79" s="1097"/>
      <c r="P79" s="1107">
        <f>+ROUND(OTCHET!E419,0)</f>
        <v>16154</v>
      </c>
      <c r="Q79" s="1108">
        <f>+ROUND(OTCHET!L419,0)</f>
        <v>16154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24872</v>
      </c>
      <c r="J80" s="1120">
        <f>+IF(OR($P$2=98,$P$2=42,$P$2=96,$P$2=97),$Q80,0)</f>
        <v>24872</v>
      </c>
      <c r="K80" s="1095"/>
      <c r="L80" s="1120">
        <f>+IF($P$2=33,$Q80,0)</f>
        <v>0</v>
      </c>
      <c r="M80" s="1095"/>
      <c r="N80" s="1121">
        <f>+ROUND(+G80+J80+L80,0)</f>
        <v>24872</v>
      </c>
      <c r="O80" s="1097"/>
      <c r="P80" s="1119">
        <f>+ROUND(OTCHET!E429,0)</f>
        <v>24872</v>
      </c>
      <c r="Q80" s="1120">
        <f>+ROUND(OTCHET!L429,0)</f>
        <v>24872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41026</v>
      </c>
      <c r="J81" s="1242">
        <f>+ROUND(J79+J80,0)</f>
        <v>41026</v>
      </c>
      <c r="K81" s="1095"/>
      <c r="L81" s="1242">
        <f>+ROUND(L79+L80,0)</f>
        <v>0</v>
      </c>
      <c r="M81" s="1095"/>
      <c r="N81" s="1243">
        <f>+ROUND(N79+N80,0)</f>
        <v>41026</v>
      </c>
      <c r="O81" s="1097"/>
      <c r="P81" s="1241">
        <f>+ROUND(P79+P80,0)</f>
        <v>41026</v>
      </c>
      <c r="Q81" s="1242">
        <f>+ROUND(Q79+Q80,0)</f>
        <v>41026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6294</v>
      </c>
      <c r="J83" s="1255">
        <f>+ROUND(J48,0)-ROUND(J77,0)+ROUND(J81,0)</f>
        <v>6294</v>
      </c>
      <c r="K83" s="1095"/>
      <c r="L83" s="1255">
        <f>+ROUND(L48,0)-ROUND(L77,0)+ROUND(L81,0)</f>
        <v>0</v>
      </c>
      <c r="M83" s="1095"/>
      <c r="N83" s="1256">
        <f>+ROUND(N48,0)-ROUND(N77,0)+ROUND(N81,0)</f>
        <v>6294</v>
      </c>
      <c r="O83" s="1257"/>
      <c r="P83" s="1254">
        <f>+ROUND(P48,0)-ROUND(P77,0)+ROUND(P81,0)</f>
        <v>6294</v>
      </c>
      <c r="Q83" s="1255">
        <f>+ROUND(Q48,0)-ROUND(Q77,0)+ROUND(Q81,0)</f>
        <v>6294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-6294</v>
      </c>
      <c r="J84" s="1263">
        <f>+ROUND(J101,0)+ROUND(J120,0)+ROUND(J127,0)-ROUND(J132,0)</f>
        <v>-6294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-6294</v>
      </c>
      <c r="O84" s="1257"/>
      <c r="P84" s="1262">
        <f>+ROUND(P101,0)+ROUND(P120,0)+ROUND(P127,0)-ROUND(P132,0)</f>
        <v>-6294</v>
      </c>
      <c r="Q84" s="1263">
        <f>+ROUND(Q101,0)+ROUND(Q120,0)+ROUND(Q127,0)-ROUND(Q132,0)</f>
        <v>-6294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-6294</v>
      </c>
      <c r="J123" s="1120">
        <f>+IF(OR($P$2=98,$P$2=42,$P$2=96,$P$2=97),$Q123,0)</f>
        <v>-6294</v>
      </c>
      <c r="K123" s="1095"/>
      <c r="L123" s="1120">
        <f>+IF($P$2=33,$Q123,0)</f>
        <v>0</v>
      </c>
      <c r="M123" s="1095"/>
      <c r="N123" s="1121">
        <f>+ROUND(+G123+J123+L123,0)</f>
        <v>-6294</v>
      </c>
      <c r="O123" s="1097"/>
      <c r="P123" s="1119">
        <f>+ROUND(OTCHET!E524,0)</f>
        <v>-6294</v>
      </c>
      <c r="Q123" s="1120">
        <f>+ROUND(OTCHET!L524,0)</f>
        <v>-6294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-6294</v>
      </c>
      <c r="J127" s="1242">
        <f>+ROUND(+SUM(J122:J126),0)</f>
        <v>-6294</v>
      </c>
      <c r="K127" s="1095"/>
      <c r="L127" s="1242">
        <f>+ROUND(+SUM(L122:L126),0)</f>
        <v>0</v>
      </c>
      <c r="M127" s="1095"/>
      <c r="N127" s="1243">
        <f>+ROUND(+SUM(N122:N126),0)</f>
        <v>-6294</v>
      </c>
      <c r="O127" s="1097"/>
      <c r="P127" s="1241">
        <f>+ROUND(+SUM(P122:P126),0)</f>
        <v>-6294</v>
      </c>
      <c r="Q127" s="1242">
        <f>+ROUND(+SUM(Q122:Q126),0)</f>
        <v>-6294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Патриарх Евтимий</v>
      </c>
      <c r="C11" s="705"/>
      <c r="D11" s="705"/>
      <c r="E11" s="706" t="s">
        <v>959</v>
      </c>
      <c r="F11" s="707">
        <f>OTCHET!F9</f>
        <v>44561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34732</v>
      </c>
      <c r="F38" s="847">
        <f>F39+F43+F44+F46+SUM(F48:F52)+F55</f>
        <v>34732</v>
      </c>
      <c r="G38" s="848">
        <f>G39+G43+G44+G46+SUM(G48:G52)+G55</f>
        <v>34732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6129</v>
      </c>
      <c r="F39" s="810">
        <f>SUM(F40:F42)</f>
        <v>6129</v>
      </c>
      <c r="G39" s="811">
        <f>SUM(G40:G42)</f>
        <v>6129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5399</v>
      </c>
      <c r="F40" s="873">
        <f aca="true" t="shared" si="1" ref="F40:F55">+G40+H40+I40</f>
        <v>5399</v>
      </c>
      <c r="G40" s="874">
        <f>OTCHET!I187</f>
        <v>5399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730</v>
      </c>
      <c r="F42" s="1629">
        <f t="shared" si="1"/>
        <v>730</v>
      </c>
      <c r="G42" s="1630">
        <f>+OTCHET!I196+OTCHET!I204</f>
        <v>730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28603</v>
      </c>
      <c r="F43" s="815">
        <f t="shared" si="1"/>
        <v>28603</v>
      </c>
      <c r="G43" s="816">
        <f>+OTCHET!I205+OTCHET!I223+OTCHET!I271</f>
        <v>28603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41026</v>
      </c>
      <c r="F56" s="892">
        <f>+F57+F58+F62</f>
        <v>41026</v>
      </c>
      <c r="G56" s="893">
        <f>+G57+G58+G62</f>
        <v>41026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41026</v>
      </c>
      <c r="F58" s="901">
        <f t="shared" si="2"/>
        <v>41026</v>
      </c>
      <c r="G58" s="902">
        <f>+OTCHET!I383+OTCHET!I391+OTCHET!I396+OTCHET!I399+OTCHET!I402+OTCHET!I405+OTCHET!I406+OTCHET!I409+OTCHET!I422+OTCHET!I423+OTCHET!I424+OTCHET!I425+OTCHET!I426</f>
        <v>41026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24872</v>
      </c>
      <c r="F59" s="905">
        <f t="shared" si="2"/>
        <v>24872</v>
      </c>
      <c r="G59" s="906">
        <f>+OTCHET!I422+OTCHET!I423+OTCHET!I424+OTCHET!I425+OTCHET!I426</f>
        <v>24872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6294</v>
      </c>
      <c r="F64" s="927">
        <f>+F22-F38+F56-F63</f>
        <v>6294</v>
      </c>
      <c r="G64" s="928">
        <f>+G22-G38+G56-G63</f>
        <v>6294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-6294</v>
      </c>
      <c r="F66" s="937">
        <f>SUM(+F68+F76+F77+F84+F85+F86+F89+F90+F91+F92+F93+F94+F95)</f>
        <v>-6294</v>
      </c>
      <c r="G66" s="938">
        <f>SUM(+G68+G76+G77+G84+G85+G86+G89+G90+G91+G92+G93+G94+G95)</f>
        <v>-6294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-6294</v>
      </c>
      <c r="F86" s="905">
        <f>+F87+F88</f>
        <v>-6294</v>
      </c>
      <c r="G86" s="906">
        <f>+G87+G88</f>
        <v>-6294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-6294</v>
      </c>
      <c r="F88" s="963">
        <f t="shared" si="5"/>
        <v>-6294</v>
      </c>
      <c r="G88" s="964">
        <f>+OTCHET!I521+OTCHET!I524+OTCHET!I544</f>
        <v>-6294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731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44561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декември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Патриарх Евтимий</v>
      </c>
      <c r="C176" s="1783"/>
      <c r="D176" s="1784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5399</v>
      </c>
      <c r="F187" s="274">
        <f t="shared" si="41"/>
        <v>5399</v>
      </c>
      <c r="G187" s="275">
        <f t="shared" si="41"/>
        <v>0</v>
      </c>
      <c r="H187" s="276">
        <f t="shared" si="41"/>
        <v>0</v>
      </c>
      <c r="I187" s="274">
        <f t="shared" si="41"/>
        <v>5399</v>
      </c>
      <c r="J187" s="275">
        <f t="shared" si="41"/>
        <v>0</v>
      </c>
      <c r="K187" s="276">
        <f t="shared" si="41"/>
        <v>0</v>
      </c>
      <c r="L187" s="273">
        <f t="shared" si="41"/>
        <v>5399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5399</v>
      </c>
      <c r="F188" s="282">
        <f t="shared" si="43"/>
        <v>5399</v>
      </c>
      <c r="G188" s="283">
        <f t="shared" si="43"/>
        <v>0</v>
      </c>
      <c r="H188" s="284">
        <f t="shared" si="43"/>
        <v>0</v>
      </c>
      <c r="I188" s="282">
        <f t="shared" si="43"/>
        <v>5399</v>
      </c>
      <c r="J188" s="283">
        <f t="shared" si="43"/>
        <v>0</v>
      </c>
      <c r="K188" s="284">
        <f t="shared" si="43"/>
        <v>0</v>
      </c>
      <c r="L188" s="281">
        <f t="shared" si="43"/>
        <v>5399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730</v>
      </c>
      <c r="F196" s="274">
        <f t="shared" si="46"/>
        <v>730</v>
      </c>
      <c r="G196" s="275">
        <f t="shared" si="46"/>
        <v>0</v>
      </c>
      <c r="H196" s="276">
        <f t="shared" si="46"/>
        <v>0</v>
      </c>
      <c r="I196" s="274">
        <f t="shared" si="46"/>
        <v>730</v>
      </c>
      <c r="J196" s="275">
        <f t="shared" si="46"/>
        <v>0</v>
      </c>
      <c r="K196" s="276">
        <f t="shared" si="46"/>
        <v>0</v>
      </c>
      <c r="L196" s="273">
        <f t="shared" si="46"/>
        <v>730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367</v>
      </c>
      <c r="F197" s="282">
        <f t="shared" si="47"/>
        <v>367</v>
      </c>
      <c r="G197" s="283">
        <f t="shared" si="47"/>
        <v>0</v>
      </c>
      <c r="H197" s="284">
        <f t="shared" si="47"/>
        <v>0</v>
      </c>
      <c r="I197" s="282">
        <f t="shared" si="47"/>
        <v>367</v>
      </c>
      <c r="J197" s="283">
        <f t="shared" si="47"/>
        <v>0</v>
      </c>
      <c r="K197" s="284">
        <f t="shared" si="47"/>
        <v>0</v>
      </c>
      <c r="L197" s="281">
        <f t="shared" si="47"/>
        <v>367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120</v>
      </c>
      <c r="F198" s="296">
        <f t="shared" si="47"/>
        <v>120</v>
      </c>
      <c r="G198" s="297">
        <f t="shared" si="47"/>
        <v>0</v>
      </c>
      <c r="H198" s="298">
        <f t="shared" si="47"/>
        <v>0</v>
      </c>
      <c r="I198" s="296">
        <f t="shared" si="47"/>
        <v>120</v>
      </c>
      <c r="J198" s="297">
        <f t="shared" si="47"/>
        <v>0</v>
      </c>
      <c r="K198" s="298">
        <f t="shared" si="47"/>
        <v>0</v>
      </c>
      <c r="L198" s="295">
        <f t="shared" si="47"/>
        <v>120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154</v>
      </c>
      <c r="F200" s="296">
        <f t="shared" si="47"/>
        <v>154</v>
      </c>
      <c r="G200" s="297">
        <f t="shared" si="47"/>
        <v>0</v>
      </c>
      <c r="H200" s="298">
        <f t="shared" si="47"/>
        <v>0</v>
      </c>
      <c r="I200" s="296">
        <f t="shared" si="47"/>
        <v>154</v>
      </c>
      <c r="J200" s="297">
        <f t="shared" si="47"/>
        <v>0</v>
      </c>
      <c r="K200" s="298">
        <f t="shared" si="47"/>
        <v>0</v>
      </c>
      <c r="L200" s="295">
        <f t="shared" si="47"/>
        <v>154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89</v>
      </c>
      <c r="F201" s="296">
        <f t="shared" si="47"/>
        <v>89</v>
      </c>
      <c r="G201" s="297">
        <f t="shared" si="47"/>
        <v>0</v>
      </c>
      <c r="H201" s="298">
        <f t="shared" si="47"/>
        <v>0</v>
      </c>
      <c r="I201" s="296">
        <f t="shared" si="47"/>
        <v>89</v>
      </c>
      <c r="J201" s="297">
        <f t="shared" si="47"/>
        <v>0</v>
      </c>
      <c r="K201" s="298">
        <f t="shared" si="47"/>
        <v>0</v>
      </c>
      <c r="L201" s="295">
        <f t="shared" si="47"/>
        <v>89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28603</v>
      </c>
      <c r="F205" s="274">
        <f t="shared" si="48"/>
        <v>28603</v>
      </c>
      <c r="G205" s="275">
        <f t="shared" si="48"/>
        <v>0</v>
      </c>
      <c r="H205" s="276">
        <f t="shared" si="48"/>
        <v>0</v>
      </c>
      <c r="I205" s="274">
        <f t="shared" si="48"/>
        <v>28603</v>
      </c>
      <c r="J205" s="275">
        <f t="shared" si="48"/>
        <v>0</v>
      </c>
      <c r="K205" s="276">
        <f t="shared" si="48"/>
        <v>0</v>
      </c>
      <c r="L205" s="310">
        <f t="shared" si="48"/>
        <v>28603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5707</v>
      </c>
      <c r="F210" s="296">
        <f t="shared" si="49"/>
        <v>5707</v>
      </c>
      <c r="G210" s="297">
        <f t="shared" si="49"/>
        <v>0</v>
      </c>
      <c r="H210" s="298">
        <f t="shared" si="49"/>
        <v>0</v>
      </c>
      <c r="I210" s="296">
        <f t="shared" si="49"/>
        <v>5707</v>
      </c>
      <c r="J210" s="297">
        <f t="shared" si="49"/>
        <v>0</v>
      </c>
      <c r="K210" s="298">
        <f t="shared" si="49"/>
        <v>0</v>
      </c>
      <c r="L210" s="295">
        <f t="shared" si="49"/>
        <v>5707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22896</v>
      </c>
      <c r="F212" s="321">
        <f t="shared" si="49"/>
        <v>22896</v>
      </c>
      <c r="G212" s="322">
        <f t="shared" si="49"/>
        <v>0</v>
      </c>
      <c r="H212" s="323">
        <f t="shared" si="49"/>
        <v>0</v>
      </c>
      <c r="I212" s="321">
        <f t="shared" si="49"/>
        <v>22896</v>
      </c>
      <c r="J212" s="322">
        <f t="shared" si="49"/>
        <v>0</v>
      </c>
      <c r="K212" s="323">
        <f t="shared" si="49"/>
        <v>0</v>
      </c>
      <c r="L212" s="320">
        <f t="shared" si="49"/>
        <v>22896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34732</v>
      </c>
      <c r="F301" s="396">
        <f t="shared" si="77"/>
        <v>34732</v>
      </c>
      <c r="G301" s="397">
        <f t="shared" si="77"/>
        <v>0</v>
      </c>
      <c r="H301" s="398">
        <f t="shared" si="77"/>
        <v>0</v>
      </c>
      <c r="I301" s="396">
        <f t="shared" si="77"/>
        <v>34732</v>
      </c>
      <c r="J301" s="397">
        <f t="shared" si="77"/>
        <v>0</v>
      </c>
      <c r="K301" s="398">
        <f t="shared" si="77"/>
        <v>0</v>
      </c>
      <c r="L301" s="395">
        <f t="shared" si="77"/>
        <v>34732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Патриарх Евтимий</v>
      </c>
      <c r="C350" s="1783"/>
      <c r="D350" s="1784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16154</v>
      </c>
      <c r="F399" s="459">
        <f t="shared" si="89"/>
        <v>16154</v>
      </c>
      <c r="G399" s="473">
        <f t="shared" si="89"/>
        <v>0</v>
      </c>
      <c r="H399" s="445">
        <f>SUM(H400:H401)</f>
        <v>0</v>
      </c>
      <c r="I399" s="459">
        <f t="shared" si="89"/>
        <v>16154</v>
      </c>
      <c r="J399" s="444">
        <f t="shared" si="89"/>
        <v>0</v>
      </c>
      <c r="K399" s="445">
        <f>SUM(K400:K401)</f>
        <v>0</v>
      </c>
      <c r="L399" s="1378">
        <f t="shared" si="89"/>
        <v>16154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16154</v>
      </c>
      <c r="F400" s="158">
        <v>16154</v>
      </c>
      <c r="G400" s="159"/>
      <c r="H400" s="154">
        <v>0</v>
      </c>
      <c r="I400" s="158">
        <v>16154</v>
      </c>
      <c r="J400" s="159"/>
      <c r="K400" s="154">
        <v>0</v>
      </c>
      <c r="L400" s="1379">
        <f>I400+J400+K400</f>
        <v>16154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16154</v>
      </c>
      <c r="F419" s="495">
        <f t="shared" si="95"/>
        <v>16154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16154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16154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24872</v>
      </c>
      <c r="F424" s="483">
        <v>24872</v>
      </c>
      <c r="G424" s="484"/>
      <c r="H424" s="1473">
        <v>0</v>
      </c>
      <c r="I424" s="483">
        <v>24872</v>
      </c>
      <c r="J424" s="484"/>
      <c r="K424" s="1473">
        <v>0</v>
      </c>
      <c r="L424" s="1378">
        <f>I424+J424+K424</f>
        <v>24872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24872</v>
      </c>
      <c r="F429" s="513">
        <f t="shared" si="97"/>
        <v>24872</v>
      </c>
      <c r="G429" s="514">
        <f t="shared" si="97"/>
        <v>0</v>
      </c>
      <c r="H429" s="515">
        <f>SUM(H422,H423,H424,H425,H426)</f>
        <v>0</v>
      </c>
      <c r="I429" s="513">
        <f t="shared" si="97"/>
        <v>24872</v>
      </c>
      <c r="J429" s="514">
        <f t="shared" si="97"/>
        <v>0</v>
      </c>
      <c r="K429" s="515">
        <f t="shared" si="97"/>
        <v>0</v>
      </c>
      <c r="L429" s="512">
        <f t="shared" si="97"/>
        <v>24872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Патриарх Евтимий</v>
      </c>
      <c r="C435" s="1783"/>
      <c r="D435" s="1784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6294</v>
      </c>
      <c r="F445" s="546">
        <f t="shared" si="99"/>
        <v>6294</v>
      </c>
      <c r="G445" s="547">
        <f t="shared" si="99"/>
        <v>0</v>
      </c>
      <c r="H445" s="548">
        <f t="shared" si="99"/>
        <v>0</v>
      </c>
      <c r="I445" s="546">
        <f t="shared" si="99"/>
        <v>6294</v>
      </c>
      <c r="J445" s="547">
        <f t="shared" si="99"/>
        <v>0</v>
      </c>
      <c r="K445" s="548">
        <f t="shared" si="99"/>
        <v>0</v>
      </c>
      <c r="L445" s="549">
        <f t="shared" si="99"/>
        <v>6294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-6294</v>
      </c>
      <c r="F446" s="553">
        <f t="shared" si="100"/>
        <v>-6294</v>
      </c>
      <c r="G446" s="554">
        <f t="shared" si="100"/>
        <v>0</v>
      </c>
      <c r="H446" s="555">
        <f t="shared" si="100"/>
        <v>0</v>
      </c>
      <c r="I446" s="553">
        <f t="shared" si="100"/>
        <v>-6294</v>
      </c>
      <c r="J446" s="554">
        <f t="shared" si="100"/>
        <v>0</v>
      </c>
      <c r="K446" s="555">
        <f t="shared" si="100"/>
        <v>0</v>
      </c>
      <c r="L446" s="556">
        <f>+L597</f>
        <v>-6294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Патриарх Евтимий</v>
      </c>
      <c r="C451" s="1783"/>
      <c r="D451" s="1784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-6294</v>
      </c>
      <c r="F524" s="587">
        <f t="shared" si="120"/>
        <v>-6294</v>
      </c>
      <c r="G524" s="580">
        <f t="shared" si="120"/>
        <v>0</v>
      </c>
      <c r="H524" s="581">
        <f>SUM(H525:H530)</f>
        <v>0</v>
      </c>
      <c r="I524" s="587">
        <f t="shared" si="120"/>
        <v>-6294</v>
      </c>
      <c r="J524" s="580">
        <f t="shared" si="120"/>
        <v>0</v>
      </c>
      <c r="K524" s="581">
        <f t="shared" si="120"/>
        <v>0</v>
      </c>
      <c r="L524" s="578">
        <f t="shared" si="120"/>
        <v>-6294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-6294</v>
      </c>
      <c r="F527" s="158">
        <v>-6294</v>
      </c>
      <c r="G527" s="159"/>
      <c r="H527" s="585">
        <v>0</v>
      </c>
      <c r="I527" s="158">
        <v>-6294</v>
      </c>
      <c r="J527" s="159"/>
      <c r="K527" s="585">
        <v>0</v>
      </c>
      <c r="L527" s="1387">
        <f t="shared" si="116"/>
        <v>-6294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-6294</v>
      </c>
      <c r="F597" s="663">
        <f t="shared" si="133"/>
        <v>-6294</v>
      </c>
      <c r="G597" s="664">
        <f t="shared" si="133"/>
        <v>0</v>
      </c>
      <c r="H597" s="665">
        <f t="shared" si="133"/>
        <v>0</v>
      </c>
      <c r="I597" s="663">
        <f t="shared" si="133"/>
        <v>-6294</v>
      </c>
      <c r="J597" s="664">
        <f t="shared" si="133"/>
        <v>0</v>
      </c>
      <c r="K597" s="666">
        <f t="shared" si="133"/>
        <v>0</v>
      </c>
      <c r="L597" s="662">
        <f t="shared" si="133"/>
        <v>-6294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2" t="str">
        <f>$B$9</f>
        <v>ОУ Патриарх Евтимий</v>
      </c>
      <c r="C623" s="1783"/>
      <c r="D623" s="1784"/>
      <c r="E623" s="115">
        <f>$E$9</f>
        <v>44197</v>
      </c>
      <c r="F623" s="226">
        <f>$F$9</f>
        <v>44561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5" t="s">
        <v>735</v>
      </c>
      <c r="D637" s="1816"/>
      <c r="E637" s="273">
        <f aca="true" t="shared" si="134" ref="E637:L637">SUM(E638:E639)</f>
        <v>5399</v>
      </c>
      <c r="F637" s="274">
        <f t="shared" si="134"/>
        <v>5399</v>
      </c>
      <c r="G637" s="275">
        <f t="shared" si="134"/>
        <v>0</v>
      </c>
      <c r="H637" s="276">
        <f t="shared" si="134"/>
        <v>0</v>
      </c>
      <c r="I637" s="274">
        <f t="shared" si="134"/>
        <v>5399</v>
      </c>
      <c r="J637" s="275">
        <f t="shared" si="134"/>
        <v>0</v>
      </c>
      <c r="K637" s="276">
        <f t="shared" si="134"/>
        <v>0</v>
      </c>
      <c r="L637" s="273">
        <f t="shared" si="134"/>
        <v>5399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5399</v>
      </c>
      <c r="F638" s="152">
        <v>5399</v>
      </c>
      <c r="G638" s="153"/>
      <c r="H638" s="1418"/>
      <c r="I638" s="152">
        <v>5399</v>
      </c>
      <c r="J638" s="153"/>
      <c r="K638" s="1418"/>
      <c r="L638" s="281">
        <f>I638+J638+K638</f>
        <v>5399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1" t="s">
        <v>738</v>
      </c>
      <c r="D640" s="181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3" t="s">
        <v>192</v>
      </c>
      <c r="D646" s="1814"/>
      <c r="E646" s="273">
        <f aca="true" t="shared" si="137" ref="E646:L646">SUM(E647:E653)</f>
        <v>730</v>
      </c>
      <c r="F646" s="274">
        <f t="shared" si="137"/>
        <v>730</v>
      </c>
      <c r="G646" s="275">
        <f t="shared" si="137"/>
        <v>0</v>
      </c>
      <c r="H646" s="276">
        <f t="shared" si="137"/>
        <v>0</v>
      </c>
      <c r="I646" s="274">
        <f t="shared" si="137"/>
        <v>730</v>
      </c>
      <c r="J646" s="275">
        <f t="shared" si="137"/>
        <v>0</v>
      </c>
      <c r="K646" s="276">
        <f t="shared" si="137"/>
        <v>0</v>
      </c>
      <c r="L646" s="273">
        <f t="shared" si="137"/>
        <v>730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367</v>
      </c>
      <c r="F647" s="152">
        <v>367</v>
      </c>
      <c r="G647" s="153"/>
      <c r="H647" s="1418"/>
      <c r="I647" s="152">
        <v>367</v>
      </c>
      <c r="J647" s="153"/>
      <c r="K647" s="1418"/>
      <c r="L647" s="281">
        <f aca="true" t="shared" si="139" ref="L647:L654">I647+J647+K647</f>
        <v>367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120</v>
      </c>
      <c r="F648" s="158">
        <v>120</v>
      </c>
      <c r="G648" s="159"/>
      <c r="H648" s="1420"/>
      <c r="I648" s="158">
        <v>120</v>
      </c>
      <c r="J648" s="159"/>
      <c r="K648" s="1420"/>
      <c r="L648" s="295">
        <f t="shared" si="139"/>
        <v>120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154</v>
      </c>
      <c r="F650" s="158">
        <v>154</v>
      </c>
      <c r="G650" s="159"/>
      <c r="H650" s="1420"/>
      <c r="I650" s="158">
        <v>154</v>
      </c>
      <c r="J650" s="159"/>
      <c r="K650" s="1420"/>
      <c r="L650" s="295">
        <f t="shared" si="139"/>
        <v>154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89</v>
      </c>
      <c r="F651" s="158">
        <v>89</v>
      </c>
      <c r="G651" s="159"/>
      <c r="H651" s="1420"/>
      <c r="I651" s="158">
        <v>89</v>
      </c>
      <c r="J651" s="159"/>
      <c r="K651" s="1420"/>
      <c r="L651" s="295">
        <f t="shared" si="139"/>
        <v>89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1" t="s">
        <v>198</v>
      </c>
      <c r="D655" s="1812"/>
      <c r="E655" s="310">
        <f aca="true" t="shared" si="140" ref="E655:L655">SUM(E656:E672)</f>
        <v>28603</v>
      </c>
      <c r="F655" s="274">
        <f t="shared" si="140"/>
        <v>28603</v>
      </c>
      <c r="G655" s="275">
        <f t="shared" si="140"/>
        <v>0</v>
      </c>
      <c r="H655" s="276">
        <f t="shared" si="140"/>
        <v>0</v>
      </c>
      <c r="I655" s="274">
        <f t="shared" si="140"/>
        <v>28603</v>
      </c>
      <c r="J655" s="275">
        <f t="shared" si="140"/>
        <v>0</v>
      </c>
      <c r="K655" s="276">
        <f t="shared" si="140"/>
        <v>0</v>
      </c>
      <c r="L655" s="310">
        <f t="shared" si="140"/>
        <v>28603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5707</v>
      </c>
      <c r="F660" s="158">
        <v>5707</v>
      </c>
      <c r="G660" s="159"/>
      <c r="H660" s="1420"/>
      <c r="I660" s="158">
        <v>5707</v>
      </c>
      <c r="J660" s="159"/>
      <c r="K660" s="1420"/>
      <c r="L660" s="295">
        <f t="shared" si="142"/>
        <v>5707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22896</v>
      </c>
      <c r="F662" s="454">
        <v>22896</v>
      </c>
      <c r="G662" s="455"/>
      <c r="H662" s="1428"/>
      <c r="I662" s="454">
        <v>22896</v>
      </c>
      <c r="J662" s="455"/>
      <c r="K662" s="1428"/>
      <c r="L662" s="320">
        <f t="shared" si="142"/>
        <v>22896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5" t="s">
        <v>269</v>
      </c>
      <c r="D673" s="180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5" t="s">
        <v>713</v>
      </c>
      <c r="D677" s="180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5" t="s">
        <v>217</v>
      </c>
      <c r="D683" s="180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5" t="s">
        <v>222</v>
      </c>
      <c r="D690" s="180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5" t="s">
        <v>234</v>
      </c>
      <c r="D708" s="180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5" t="s">
        <v>1652</v>
      </c>
      <c r="D715" s="180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5" t="s">
        <v>270</v>
      </c>
      <c r="D722" s="180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803" t="s">
        <v>246</v>
      </c>
      <c r="D726" s="180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3" t="s">
        <v>619</v>
      </c>
      <c r="D734" s="180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5" t="s">
        <v>678</v>
      </c>
      <c r="D738" s="180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34732</v>
      </c>
      <c r="F752" s="396">
        <f t="shared" si="169"/>
        <v>34732</v>
      </c>
      <c r="G752" s="397">
        <f t="shared" si="169"/>
        <v>0</v>
      </c>
      <c r="H752" s="398">
        <f t="shared" si="169"/>
        <v>0</v>
      </c>
      <c r="I752" s="396">
        <f t="shared" si="169"/>
        <v>34732</v>
      </c>
      <c r="J752" s="397">
        <f t="shared" si="169"/>
        <v>0</v>
      </c>
      <c r="K752" s="398">
        <f t="shared" si="169"/>
        <v>0</v>
      </c>
      <c r="L752" s="395">
        <f t="shared" si="169"/>
        <v>34732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 ht="14.25">
      <c r="A726" s="1576" t="s">
        <v>784</v>
      </c>
      <c r="B726" s="1577" t="s">
        <v>783</v>
      </c>
      <c r="C726" s="1578" t="s">
        <v>784</v>
      </c>
    </row>
    <row r="727" spans="1:3" ht="14.25">
      <c r="A727" s="1579"/>
      <c r="B727" s="1580">
        <v>44227</v>
      </c>
      <c r="C727" s="1579" t="s">
        <v>1635</v>
      </c>
    </row>
    <row r="728" spans="1:3" ht="14.25">
      <c r="A728" s="1579"/>
      <c r="B728" s="1580">
        <v>44255</v>
      </c>
      <c r="C728" s="1579" t="s">
        <v>1636</v>
      </c>
    </row>
    <row r="729" spans="1:3" ht="14.25">
      <c r="A729" s="1579"/>
      <c r="B729" s="1580">
        <v>44286</v>
      </c>
      <c r="C729" s="1579" t="s">
        <v>1637</v>
      </c>
    </row>
    <row r="730" spans="1:3" ht="14.25">
      <c r="A730" s="1579"/>
      <c r="B730" s="1580">
        <v>44316</v>
      </c>
      <c r="C730" s="1579" t="s">
        <v>1638</v>
      </c>
    </row>
    <row r="731" spans="1:3" ht="14.25">
      <c r="A731" s="1579"/>
      <c r="B731" s="1580">
        <v>44347</v>
      </c>
      <c r="C731" s="1579" t="s">
        <v>1639</v>
      </c>
    </row>
    <row r="732" spans="1:3" ht="14.25">
      <c r="A732" s="1579"/>
      <c r="B732" s="1580">
        <v>44377</v>
      </c>
      <c r="C732" s="1579" t="s">
        <v>1640</v>
      </c>
    </row>
    <row r="733" spans="1:3" ht="14.25">
      <c r="A733" s="1579"/>
      <c r="B733" s="1580">
        <v>44408</v>
      </c>
      <c r="C733" s="1579" t="s">
        <v>1641</v>
      </c>
    </row>
    <row r="734" spans="1:3" ht="14.25">
      <c r="A734" s="1579"/>
      <c r="B734" s="1580">
        <v>44439</v>
      </c>
      <c r="C734" s="1579" t="s">
        <v>1642</v>
      </c>
    </row>
    <row r="735" spans="1:3" ht="14.25">
      <c r="A735" s="1579"/>
      <c r="B735" s="1580">
        <v>44469</v>
      </c>
      <c r="C735" s="1579" t="s">
        <v>1643</v>
      </c>
    </row>
    <row r="736" spans="1:3" ht="14.25">
      <c r="A736" s="1579"/>
      <c r="B736" s="1580">
        <v>44500</v>
      </c>
      <c r="C736" s="1579" t="s">
        <v>1644</v>
      </c>
    </row>
    <row r="737" spans="1:3" ht="14.25">
      <c r="A737" s="1579"/>
      <c r="B737" s="1580">
        <v>44530</v>
      </c>
      <c r="C737" s="1579" t="s">
        <v>1645</v>
      </c>
    </row>
    <row r="738" spans="1:3" ht="14.2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Ani OUPE</cp:lastModifiedBy>
  <cp:lastPrinted>2019-01-10T13:58:54Z</cp:lastPrinted>
  <dcterms:created xsi:type="dcterms:W3CDTF">1997-12-10T11:54:07Z</dcterms:created>
  <dcterms:modified xsi:type="dcterms:W3CDTF">2022-01-25T08:24:40Z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