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91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3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38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1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91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6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<sst xmlns="http://schemas.openxmlformats.org/spreadsheetml/2006/main" count="3036" uniqueCount="2089">
  <si>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</si>
  <si>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</si>
  <si>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</si>
  <si>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</si>
  <si>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</si>
  <si>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</si>
  <si>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</si>
  <si>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</si>
  <si>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</si>
  <si>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</si>
  <si>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</si>
  <si>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</si>
  <si>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</si>
  <si>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</si>
  <si>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</si>
  <si>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</si>
  <si>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</si>
  <si>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</si>
  <si>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</si>
  <si>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</si>
  <si>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</si>
  <si>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</si>
  <si>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</si>
  <si>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</si>
  <si>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</si>
  <si>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</si>
  <si>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</si>
  <si>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</si>
  <si>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</si>
  <si>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</si>
  <si>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</si>
  <si>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</si>
  <si>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</si>
  <si>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</si>
  <si>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</si>
  <si>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</si>
  <si>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</si>
  <si>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</si>
  <si>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</si>
  <si>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</si>
  <si>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</si>
  <si>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</si>
  <si>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</si>
  <si>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</si>
  <si>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</si>
  <si>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</si>
  <si>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</si>
  <si>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</si>
  <si>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</si>
  <si>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</si>
  <si>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</si>
  <si>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</si>
  <si>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</si>
  <si>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</si>
  <si>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</si>
  <si>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</si>
  <si>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</si>
  <si>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</si>
  <si>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</si>
  <si>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</si>
  <si>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</si>
  <si>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</si>
  <si>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</si>
  <si>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</si>
  <si>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</si>
  <si>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</si>
  <si>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</si>
  <si>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</si>
  <si>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</si>
  <si>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</si>
  <si>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</si>
  <si>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</si>
  <si>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</si>
  <si>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</si>
  <si>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</si>
  <si>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</si>
  <si>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</si>
  <si>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</si>
  <si>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</si>
  <si>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</si>
  <si>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</si>
  <si>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</si>
  <si>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</si>
  <si>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</si>
  <si>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</si>
  <si>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</si>
  <si>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</si>
  <si>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</si>
  <si>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</si>
  <si>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</si>
  <si>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</si>
  <si>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</si>
  <si>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</si>
  <si>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</si>
  <si>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</si>
  <si>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</si>
  <si>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</si>
  <si>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</si>
  <si>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</si>
  <si>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</si>
  <si>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</si>
  <si>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</si>
  <si>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</si>
  <si>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</si>
  <si>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</si>
  <si>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</si>
  <si>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</si>
  <si>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</si>
  <si>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</si>
  <si>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</si>
  <si>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</si>
  <si>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</si>
  <si>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</si>
  <si>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</si>
  <si>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</si>
  <si>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</si>
  <si>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</si>
  <si>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</si>
  <si>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</si>
  <si>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</si>
  <si>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</si>
  <si>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</si>
  <si>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</si>
  <si>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</si>
  <si>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</si>
  <si>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</si>
  <si>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</si>
  <si>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</si>
  <si>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</si>
  <si>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</si>
  <si>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</si>
  <si>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</si>
  <si>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</si>
  <si>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</si>
  <si>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</si>
  <si>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</si>
  <si>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</si>
  <si>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</si>
  <si>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</si>
  <si>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</si>
  <si>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</si>
  <si>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</si>
  <si>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</si>
  <si>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</si>
  <si>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</si>
  <si>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</si>
  <si>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</si>
  <si>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</si>
  <si>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</si>
  <si>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</si>
  <si>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</si>
  <si>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</si>
  <si>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</si>
  <si>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</si>
  <si>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</si>
  <si>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</si>
  <si>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</si>
  <si>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</si>
  <si>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</si>
  <si>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</si>
  <si>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</si>
  <si>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</si>
  <si>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</si>
  <si>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</si>
  <si>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</si>
  <si>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</si>
  <si>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</si>
  <si>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</si>
  <si>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</si>
  <si>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</si>
  <si>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</si>
  <si>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</si>
  <si>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</si>
  <si>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</si>
  <si>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</si>
  <si>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</si>
  <si>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</si>
  <si>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</si>
  <si>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</si>
  <si>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</si>
  <si>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</si>
  <si>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</si>
  <si>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</si>
  <si>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</si>
  <si>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</si>
  <si>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</si>
  <si>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</si>
  <si>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</si>
  <si>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</si>
  <si>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</si>
  <si>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</si>
  <si>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</si>
  <si>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</si>
  <si>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</si>
  <si>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</si>
  <si>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</si>
  <si>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</si>
  <si>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</si>
  <si>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</si>
  <si>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</si>
  <si>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</si>
  <si>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</si>
  <si>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</si>
  <si>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</si>
  <si>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</si>
  <si>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</si>
  <si>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</si>
  <si>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</si>
  <si>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</si>
  <si>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</si>
  <si>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</si>
  <si>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</si>
  <si>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</si>
  <si>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</si>
  <si>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</si>
  <si>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</si>
  <si>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</si>
  <si>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</si>
  <si>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</si>
  <si>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</si>
  <si>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</si>
  <si>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</si>
  <si>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</si>
  <si>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</si>
  <si>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</si>
  <si>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</si>
  <si>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</si>
  <si>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</si>
  <si>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</si>
  <si>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</si>
  <si>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</si>
  <si>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</si>
  <si>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</si>
  <si>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</si>
  <si>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</si>
  <si>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</si>
  <si>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</si>
  <si>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</si>
  <si>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</si>
  <si>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</si>
  <si>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</si>
  <si>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</si>
  <si>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</si>
  <si>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</si>
  <si>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</si>
  <si>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</si>
  <si>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</si>
  <si>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</si>
  <si>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</si>
  <si>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</si>
  <si>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</si>
  <si>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</si>
  <si>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</si>
  <si>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</si>
  <si>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</si>
  <si>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</si>
  <si>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</si>
  <si>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</si>
  <si>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</si>
  <si>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</si>
  <si>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</si>
  <si>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</si>
  <si>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</si>
  <si>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</si>
  <si>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</si>
  <si>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</si>
  <si>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</si>
  <si>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</si>
  <si>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</si>
  <si>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</si>
  <si>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</si>
  <si>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</si>
  <si>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</si>
  <si>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</si>
  <si>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</si>
  <si>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</si>
  <si>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</si>
  <si>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</si>
  <si>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</si>
  <si>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</si>
  <si>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</si>
  <si>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</si>
  <si>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</si>
  <si>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</si>
  <si>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</si>
  <si>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</si>
  <si>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</si>
  <si>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</si>
  <si>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</si>
  <si>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</si>
  <si>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</si>
  <si>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</si>
  <si>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</si>
  <si>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</si>
  <si>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</si>
  <si>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</si>
  <si>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</si>
  <si>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</si>
  <si>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</si>
  <si>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</si>
  <si>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</si>
  <si>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</si>
  <si>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</si>
  <si>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</si>
  <si>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</si>
  <si>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</si>
  <si>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</si>
  <si>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</si>
  <si>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</si>
  <si>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</si>
  <si>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</si>
  <si>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</si>
  <si>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</si>
  <si>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</si>
  <si>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</si>
  <si>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</si>
  <si>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</si>
  <si>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</si>
  <si>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</si>
  <si>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</si>
  <si>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</si>
  <si>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</si>
  <si>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</si>
  <si>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</si>
  <si>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</si>
  <si>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</si>
  <si>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</si>
  <si>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</si>
  <si>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</si>
  <si>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</si>
  <si>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</si>
  <si>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</si>
  <si>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</si>
  <si>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</si>
  <si>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</si>
  <si>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</si>
  <si>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</si>
  <si>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</si>
  <si>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</si>
  <si>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</si>
  <si>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</si>
  <si>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</si>
  <si>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</si>
  <si>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</si>
  <si>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</si>
  <si>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</si>
  <si>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</si>
  <si>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</si>
  <si>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</si>
  <si>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</si>
  <si>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</si>
  <si>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</si>
  <si>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</si>
  <si>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</si>
  <si>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</si>
  <si>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</si>
  <si>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</si>
  <si>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</si>
  <si>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</si>
  <si>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</si>
  <si>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</si>
  <si>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</si>
  <si>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</si>
  <si>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</si>
  <si>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</si>
  <si>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</si>
  <si>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</si>
  <si>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</si>
  <si>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</si>
  <si>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</si>
  <si>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</si>
  <si>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</si>
  <si>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</si>
  <si>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</si>
  <si>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</si>
  <si>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</si>
  <si>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</si>
  <si>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</si>
  <si>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</si>
  <si>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</si>
  <si>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</si>
  <si>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</si>
  <si>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</si>
  <si>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</si>
  <si>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</si>
  <si>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</si>
  <si>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</si>
  <si>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</si>
  <si>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</si>
  <si>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</si>
  <si>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</si>
  <si>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</si>
  <si>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</si>
  <si>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</si>
  <si>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</si>
  <si>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</si>
  <si>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</si>
  <si>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</si>
  <si>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</si>
  <si>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</si>
  <si>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</si>
  <si>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</si>
  <si>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</si>
  <si>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</si>
  <si>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</si>
  <si>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</si>
  <si>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</si>
  <si>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</si>
  <si>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</si>
  <si>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</si>
  <si>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</si>
  <si>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</si>
  <si>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</si>
  <si>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</si>
  <si>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</si>
  <si>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</si>
  <si>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</si>
  <si>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</si>
  <si>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</si>
  <si>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</si>
  <si>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</si>
  <si>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</si>
  <si>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</si>
  <si>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</si>
  <si>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</si>
  <si>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</si>
  <si>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</si>
  <si>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</si>
  <si>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</si>
  <si>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</si>
  <si>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</si>
  <si>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</si>
  <si>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</si>
  <si>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</si>
  <si>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</si>
  <si>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</si>
  <si>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</si>
  <si>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</si>
  <si>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</si>
  <si>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</si>
  <si>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</si>
  <si>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</si>
  <si>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</si>
  <si>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</si>
  <si>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</si>
  <si>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</si>
  <si>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</si>
  <si>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</si>
  <si>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</si>
  <si>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</si>
  <si>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</si>
  <si>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</si>
  <si>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</si>
  <si>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</si>
  <si>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</si>
  <si>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</si>
  <si>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</si>
  <si>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</si>
  <si>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</si>
  <si>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</si>
  <si>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</si>
  <si>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</si>
  <si>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</si>
  <si>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</si>
  <si>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</si>
  <si>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</si>
  <si>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</si>
  <si>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</si>
  <si>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</si>
  <si>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</si>
  <si>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</si>
  <si>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</si>
  <si>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</si>
  <si>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</si>
  <si>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</si>
  <si>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</si>
  <si>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</si>
  <si>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</si>
  <si>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</si>
  <si>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</si>
  <si>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</si>
  <si>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</si>
  <si>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</si>
  <si>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</si>
  <si>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</si>
  <si>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</si>
  <si>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</si>
  <si>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</si>
  <si>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</si>
  <si>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</si>
  <si>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</si>
  <si>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</si>
  <si>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</si>
  <si>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</si>
  <si>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</si>
  <si>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</si>
  <si>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</si>
  <si>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</si>
  <si>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</si>
  <si>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</si>
  <si>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</si>
  <si>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</si>
  <si>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</si>
  <si>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</si>
  <si>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</si>
  <si>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</si>
  <si>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</si>
  <si>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</si>
  <si>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</si>
  <si>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</si>
  <si>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</si>
  <si>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</si>
  <si>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</si>
  <si>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</si>
  <si>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</si>
  <si>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</si>
  <si>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</si>
  <si>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</si>
  <si>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</si>
  <si>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</si>
  <si>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</si>
  <si>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</si>
  <si>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</si>
  <si>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</si>
  <si>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</si>
  <si>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</si>
  <si>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</si>
  <si>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</si>
  <si>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</si>
  <si>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</si>
  <si>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</si>
  <si>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</si>
  <si>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</si>
  <si>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</si>
  <si>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</si>
  <si>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</si>
  <si>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</si>
  <si>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</si>
  <si>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</si>
  <si>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</si>
  <si>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</si>
  <si>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</si>
  <si>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</si>
  <si>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</si>
  <si>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</si>
  <si>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</si>
  <si>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</si>
  <si>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</si>
  <si>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</si>
  <si>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</si>
  <si>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</si>
  <si>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</si>
  <si>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</si>
  <si>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</si>
  <si>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</si>
  <si>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</si>
  <si>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</si>
  <si>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</si>
  <si>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</si>
  <si>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</si>
  <si>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</si>
  <si>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</si>
  <si>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</si>
  <si>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</si>
  <si>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</si>
  <si>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</si>
  <si>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</si>
  <si>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</si>
  <si>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</si>
  <si>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</si>
  <si>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</si>
  <si>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</si>
  <si>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</si>
  <si>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</si>
  <si>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</si>
  <si>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</si>
  <si>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</si>
  <si>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</si>
  <si>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</si>
  <si>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</si>
  <si>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</si>
  <si>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</si>
  <si>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</si>
  <si>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</si>
  <si>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</si>
  <si>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</si>
  <si>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</si>
  <si>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</si>
  <si>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</si>
  <si>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</si>
  <si>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</si>
  <si>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</si>
  <si>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</si>
  <si>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</si>
  <si>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</si>
  <si>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</si>
  <si>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</si>
  <si>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</si>
  <si>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</si>
  <si>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</si>
  <si>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</si>
  <si>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</si>
  <si>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</si>
  <si>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</si>
  <si>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</si>
  <si>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</si>
  <si>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</si>
  <si>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</si>
  <si>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</si>
  <si>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</si>
  <si>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</si>
  <si>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</si>
  <si>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</si>
  <si>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</si>
  <si>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</si>
  <si>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</si>
  <si>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</si>
  <si>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</si>
  <si>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</si>
  <si>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</si>
  <si>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</si>
  <si>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</si>
  <si>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</si>
  <si>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</si>
  <si>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</si>
  <si>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</si>
  <si>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</si>
  <si>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</si>
  <si>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</si>
  <si>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</si>
  <si>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</si>
  <si>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</si>
  <si>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</si>
  <si>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</si>
  <si>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</si>
  <si>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</si>
  <si>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</si>
  <si>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</si>
  <si>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</si>
  <si>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</si>
  <si>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</si>
  <si>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</si>
  <si>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</si>
  <si>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</si>
  <si>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</si>
  <si>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</si>
  <si>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</si>
  <si>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</si>
  <si>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</si>
  <si>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</si>
  <si>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</si>
  <si>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</si>
  <si>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</si>
  <si>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</si>
  <si>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</si>
  <si>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</si>
  <si>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</si>
  <si>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</si>
  <si>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</si>
  <si>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</si>
  <si>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</si>
  <si>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</si>
  <si>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</si>
  <si>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</si>
  <si>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</si>
  <si>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</si>
  <si>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</si>
  <si>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</si>
  <si>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</si>
  <si>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</si>
  <si>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</si>
  <si>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</si>
  <si>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</si>
  <si>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</si>
  <si>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</si>
  <si>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</si>
  <si>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</si>
  <si>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</si>
  <si>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</si>
  <si>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</si>
  <si>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</si>
  <si>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</si>
  <si>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</si>
  <si>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</si>
  <si>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</si>
  <si>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</si>
  <si>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</si>
  <si>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</si>
  <si>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</si>
  <si>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</si>
  <si>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</si>
  <si>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</si>
  <si>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</si>
  <si>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</si>
  <si>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</si>
  <si>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</si>
  <si>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</si>
  <si>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</si>
  <si>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</si>
  <si>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</si>
  <si>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</si>
  <si>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</si>
  <si>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</si>
  <si>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</si>
  <si>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</si>
  <si>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</si>
  <si>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</si>
  <si>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</si>
  <si>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</si>
  <si>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</si>
  <si>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</si>
  <si>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</si>
  <si>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</si>
  <si>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</si>
  <si>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</si>
  <si>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</si>
  <si>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</si>
  <si>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</si>
  <si>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</si>
  <si>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</si>
  <si>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</si>
  <si>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</si>
  <si>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</si>
  <si>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</si>
  <si>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</si>
  <si>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</si>
  <si>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</si>
  <si>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</si>
  <si>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</si>
  <si>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</si>
  <si>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</si>
  <si>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</si>
  <si>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</si>
  <si>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</si>
  <si>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</si>
  <si>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</si>
  <si>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</si>
  <si>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</si>
  <si>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</si>
  <si>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</si>
  <si>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</si>
  <si>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</si>
  <si>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</si>
  <si>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</si>
  <si>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</si>
  <si>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</si>
  <si>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</si>
  <si>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</si>
  <si>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</si>
  <si>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</si>
  <si>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</si>
  <si>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</si>
  <si>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</si>
  <si>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</si>
  <si>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</si>
  <si>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</si>
  <si>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</si>
  <si>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</si>
  <si>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</si>
  <si>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</si>
  <si>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</si>
  <si>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</si>
  <si>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</si>
  <si>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</si>
  <si>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</si>
  <si>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</si>
  <si>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</si>
  <si>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</si>
  <si>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</si>
  <si>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</si>
  <si>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</si>
  <si>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</si>
  <si>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</si>
  <si>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</si>
  <si>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</si>
  <si>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</si>
  <si>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</si>
  <si>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</si>
  <si>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</si>
  <si>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</si>
  <si>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</si>
  <si>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</si>
  <si>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</si>
  <si>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</si>
  <si>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</si>
  <si>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</si>
  <si>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</si>
  <si>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</si>
  <si>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</si>
  <si>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</si>
  <si>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</si>
  <si>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</si>
  <si>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</si>
  <si>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</si>
  <si>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</si>
  <si>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</si>
  <si>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</si>
  <si>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</si>
  <si>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</si>
  <si>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</si>
  <si>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</si>
  <si>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</si>
  <si>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</si>
  <si>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</si>
  <si>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</si>
  <si>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</si>
  <si>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</si>
  <si>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</si>
  <si>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</si>
  <si>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</si>
  <si>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</si>
  <si>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</si>
  <si>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</si>
  <si>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</si>
  <si>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</si>
  <si>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</si>
  <si>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</si>
  <si>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</si>
  <si>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</si>
  <si>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</si>
  <si>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</si>
  <si>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</si>
  <si>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</si>
  <si>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</si>
  <si>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</si>
  <si>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</si>
  <si>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</si>
  <si>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</si>
  <si>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</si>
  <si>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</si>
  <si>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</si>
  <si>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</si>
  <si>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</si>
  <si>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</si>
  <si>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</si>
  <si>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</si>
  <si>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</si>
  <si>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</si>
  <si>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</si>
  <si>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</si>
  <si>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</si>
  <si>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</si>
  <si>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</si>
  <si>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</si>
  <si>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</si>
  <si>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</si>
  <si>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</si>
  <si>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</si>
  <si>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</si>
  <si>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</si>
  <si>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</si>
  <si>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</si>
  <si>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</si>
  <si>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</si>
  <si>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</si>
  <si>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</si>
  <si>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</si>
  <si>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</si>
  <si>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</si>
  <si>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</si>
  <si>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</si>
  <si>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</si>
  <si>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</si>
  <si>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</si>
  <si>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</si>
  <si>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</si>
  <si>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</si>
  <si>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</si>
  <si>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</si>
  <si>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</si>
  <si>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</si>
  <si>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</si>
  <si>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</si>
  <si>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</si>
  <si>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</si>
  <si>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</si>
  <si>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</si>
  <si>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</si>
  <si>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</si>
  <si>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</si>
  <si>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</si>
  <si>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</si>
  <si>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</si>
  <si>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</si>
  <si>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</si>
  <si>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</si>
  <si>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</si>
  <si>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</si>
  <si>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</si>
  <si>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</si>
  <si>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</si>
  <si>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</si>
  <si>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</si>
  <si>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</si>
  <si>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</si>
  <si>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</si>
  <si>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</si>
  <si>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</si>
  <si>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</si>
  <si>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</si>
  <si>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</si>
  <si>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</si>
  <si>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</si>
  <si>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</si>
  <si>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</si>
  <si>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</si>
  <si>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</si>
  <si>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</si>
  <si>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</si>
  <si>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</si>
  <si>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</si>
  <si>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</si>
  <si>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</si>
  <si>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</si>
  <si>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</si>
  <si>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</si>
  <si>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</si>
  <si>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</si>
  <si>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</si>
  <si>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</si>
  <si>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</si>
  <si>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</si>
  <si>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</si>
  <si>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</si>
  <si>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</si>
  <si>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</si>
  <si>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</si>
  <si>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</si>
  <si>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</si>
  <si>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</si>
  <si>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</si>
  <si>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</si>
  <si>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</si>
  <si>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</si>
  <si>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</si>
  <si>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</si>
  <si>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</si>
  <si>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</si>
  <si>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</si>
  <si>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</si>
  <si>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</si>
  <si>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</si>
  <si>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</si>
  <si>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</si>
  <si>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</si>
  <si>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</si>
  <si>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</si>
  <si>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</si>
  <si>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</si>
  <si>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</si>
  <si>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</si>
  <si>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</si>
  <si>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</si>
  <si>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</si>
  <si>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</si>
  <si>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</si>
  <si>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</si>
  <si>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</si>
  <si>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</si>
  <si>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</si>
  <si>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</si>
  <si>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</si>
  <si>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</si>
  <si>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</si>
  <si>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</si>
  <si>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</si>
  <si>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</si>
  <si>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</si>
  <si>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</si>
  <si>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</si>
  <si>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</si>
  <si>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</si>
  <si>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</si>
  <si>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</si>
  <si>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</si>
  <si>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</si>
  <si>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</si>
  <si>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</si>
  <si>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</si>
  <si>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</si>
  <si>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</si>
  <si>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</si>
  <si>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</si>
  <si>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</si>
  <si>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</si>
  <si>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</si>
  <si>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</si>
  <si>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</si>
  <si>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</si>
  <si>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</si>
  <si>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</si>
  <si>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</si>
  <si>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</si>
  <si>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</si>
  <si>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</si>
  <si>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</si>
  <si>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</si>
  <si>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</si>
  <si>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</si>
  <si>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</si>
  <si>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</si>
  <si>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</si>
  <si>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</si>
  <si>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</si>
  <si>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</si>
  <si>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</si>
  <si>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</si>
  <si>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</si>
  <si>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</si>
  <si>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</si>
  <si>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</si>
  <si>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</si>
  <si>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</si>
  <si>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</si>
  <si>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</si>
  <si>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</si>
  <si>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</si>
  <si>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</si>
  <si>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</si>
  <si>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</si>
  <si>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</si>
  <si>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</si>
  <si>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</si>
  <si>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</si>
  <si>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</si>
  <si>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</si>
  <si>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</si>
  <si>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</si>
  <si>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</si>
  <si>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</si>
  <si>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</si>
  <si>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</si>
  <si>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</si>
  <si>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</si>
  <si>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</si>
  <si>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</si>
  <si>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</si>
  <si>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</si>
  <si>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</si>
  <si>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</si>
  <si>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</si>
  <si>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</si>
  <si>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</si>
  <si>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</si>
  <si>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</si>
  <si>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</si>
  <si>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</si>
  <si>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</si>
  <si>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</si>
  <si>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</si>
  <si>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</si>
  <si>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</si>
  <si>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</si>
  <si>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</si>
  <si>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</si>
  <si>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</si>
  <si>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</si>
  <si>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</si>
  <si>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</si>
  <si>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</si>
  <si>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</si>
  <si>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</si>
  <si>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</si>
  <si>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</si>
  <si>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</si>
  <si>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</si>
  <si>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</si>
  <si>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</si>
  <si>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</si>
  <si>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</si>
  <si>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</si>
  <si>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</si>
  <si>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</si>
  <si>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</si>
  <si>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</si>
  <si>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</si>
  <si>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</si>
  <si>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</si>
  <si>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</si>
  <si>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</si>
  <si>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</si>
  <si>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</si>
  <si>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</si>
  <si>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</si>
  <si>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</si>
  <si>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</si>
  <si>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</si>
  <si>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</si>
  <si>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</si>
  <si>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</si>
  <si>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</si>
  <si>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</si>
  <si>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</si>
  <si>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</si>
  <si>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</si>
  <si>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</si>
  <si>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</si>
  <si>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</si>
  <si>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</si>
  <si>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</si>
  <si>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</si>
  <si>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</si>
  <si>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</si>
  <si>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</si>
  <si>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</si>
  <si>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</si>
  <si>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</si>
  <si>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</si>
  <si>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</si>
  <si>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</si>
  <si>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</si>
  <si>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</si>
  <si>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</si>
  <si>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</si>
  <si>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</si>
  <si>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</si>
  <si>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</si>
  <si>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</si>
  <si>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</si>
  <si>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</si>
  <si>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</si>
  <si>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</si>
  <si>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</si>
  <si>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</si>
  <si>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</si>
  <si>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</si>
  <si>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</si>
  <si>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</si>
  <si>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</si>
  <si>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</si>
  <si>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</si>
  <si>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</si>
  <si>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</si>
  <si>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</si>
  <si>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</si>
  <si>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</si>
  <si>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</si>
  <si>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</si>
  <si>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</si>
  <si>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</si>
  <si>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</si>
  <si>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</si>
  <si>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</si>
  <si>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</si>
  <si>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</si>
  <si>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</si>
  <si>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</si>
  <si>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</si>
  <si>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</si>
  <si>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</si>
  <si>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</si>
  <si>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</si>
  <si>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</si>
  <si>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</si>
  <si>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</si>
  <si>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</si>
  <si>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</si>
  <si>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</si>
  <si>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</si>
  <si>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</si>
  <si>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</si>
  <si>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</si>
  <si>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</si>
  <si>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</si>
  <si>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</si>
  <si>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</si>
  <si>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</si>
  <si>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</si>
  <si>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</si>
  <si>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</si>
  <si>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</si>
  <si>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</si>
  <si>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</si>
  <si>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</si>
  <si>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</si>
  <si>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</si>
  <si>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</si>
  <si>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</si>
  <si>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</si>
  <si>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</si>
  <si>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</si>
  <si>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</si>
  <si>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</si>
  <si>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</si>
  <si>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</si>
  <si>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</si>
  <si>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</si>
  <si>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</si>
  <si>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</si>
  <si>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</si>
  <si>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</si>
  <si>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</si>
  <si>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</si>
  <si>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</si>
  <si>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</si>
  <si>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</si>
  <si>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</si>
  <si>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</si>
  <si>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</si>
  <si>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</si>
  <si>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</si>
  <si>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</si>
  <si>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</si>
  <si>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</si>
  <si>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</si>
  <si>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</si>
  <si>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</si>
  <si>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</si>
  <si>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</si>
  <si>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</si>
  <si>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</si>
  <si>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</si>
  <si>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</si>
  <si>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</si>
  <si>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</si>
  <si>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</si>
  <si>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</si>
  <si>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</si>
  <si>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</si>
  <si>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</si>
  <si>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</si>
  <si>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</si>
  <si>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</si>
  <si>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</si>
  <si>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</si>
  <si>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</si>
  <si>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</si>
  <si>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</si>
  <si>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</si>
  <si>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</si>
  <si>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</si>
  <si>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</si>
  <si>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</si>
  <si>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</si>
  <si>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</si>
  <si>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</si>
  <si>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</si>
  <si>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</si>
  <si>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</si>
  <si>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</si>
  <si>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</si>
  <si>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</si>
  <si>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</si>
  <si>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</si>
  <si>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</si>
  <si>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</si>
  <si>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</si>
  <si>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</si>
  <si>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</si>
  <si>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</si>
  <si>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</si>
  <si>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</si>
  <si>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</si>
  <si>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</si>
  <si>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</si>
  <si>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</si>
  <si>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</si>
  <si>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</si>
  <si>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</si>
  <si>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</si>
  <si>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</si>
  <si>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</si>
  <si>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</si>
  <si>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</si>
  <si>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</si>
  <si>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</si>
  <si>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</si>
  <si>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</si>
  <si>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</si>
  <si>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</si>
  <si>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</si>
  <si>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</si>
  <si>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</si>
  <si>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</si>
  <si>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</si>
  <si>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</si>
  <si>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</si>
  <si>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</si>
  <si>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</si>
  <si>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</si>
  <si>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</si>
  <si>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</si>
  <si>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</si>
  <si>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</si>
  <si>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</si>
  <si>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</si>
  <si>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</si>
  <si>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</si>
  <si>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</si>
  <si>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</si>
  <si>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</si>
  <si>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</si>
  <si>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</si>
  <si>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</si>
  <si>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</si>
  <si>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</si>
  <si>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</si>
  <si>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</si>
  <si>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</si>
  <si>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</si>
  <si>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</si>
  <si>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</si>
  <si>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</si>
  <si>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</si>
  <si>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</si>
  <si>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</si>
  <si>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</si>
  <si>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</si>
  <si>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</si>
  <si>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</si>
  <si>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</si>
  <si>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</si>
  <si>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</si>
  <si>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</si>
  <si>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</si>
  <si>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</si>
  <si>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</si>
  <si>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</si>
  <si>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</si>
  <si>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</si>
  <si>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</si>
  <si>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</si>
  <si>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</si>
  <si>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</si>
  <si>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</si>
  <si>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</si>
  <si>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</si>
  <si>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</si>
  <si>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</si>
  <si>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</si>
  <si>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</si>
  <si>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</si>
  <si>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</si>
  <si>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</si>
  <si>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</si>
  <si>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</si>
  <si>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</si>
  <si>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</si>
  <si>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</si>
  <si>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</si>
  <si>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</si>
  <si>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</si>
  <si>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</si>
  <si>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</si>
  <si>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</si>
  <si>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</si>
  <si>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</si>
  <si>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</si>
  <si>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</si>
  <si>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</si>
  <si>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</si>
  <si>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</si>
  <si>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</si>
  <si>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</si>
  <si>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</si>
  <si>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</si>
  <si>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</si>
  <si>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</si>
  <si>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</si>
  <si>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</si>
  <si>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</si>
  <si>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</si>
  <si>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</si>
  <si>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</si>
  <si>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</si>
  <si>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</si>
  <si>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</si>
  <si>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</si>
  <si>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</si>
  <si>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</si>
  <si>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</si>
  <si>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</si>
  <si>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</si>
  <si>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</si>
  <si>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</si>
  <si>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</si>
  <si>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</si>
  <si>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</si>
  <si>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</si>
  <si>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</si>
  <si>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</si>
  <si>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</si>
  <si>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</si>
  <si>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</si>
  <si>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</si>
  <si>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</si>
  <si>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</si>
  <si>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</si>
  <si>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</si>
  <si>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</si>
  <si>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</si>
  <si>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</si>
  <si>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</si>
  <si>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</si>
  <si>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</si>
  <si>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</si>
  <si>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</si>
  <si>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</si>
  <si>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</si>
  <si>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</si>
  <si>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</si>
  <si>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</si>
  <si>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</si>
  <si>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</si>
  <si>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</si>
  <si>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</si>
  <si>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</si>
  <si>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</si>
  <si>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</si>
  <si>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</si>
  <si>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</si>
  <si>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</si>
  <si>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</si>
  <si>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</si>
  <si>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</si>
  <si>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</si>
  <si>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</si>
  <si>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</si>
  <si>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</si>
  <si>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</si>
  <si>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</si>
  <si>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</si>
  <si>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</si>
  <si>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</si>
  <si>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</si>
  <si>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</si>
  <si>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</si>
  <si>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</si>
  <si>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</si>
  <si>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</si>
  <si>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</si>
  <si>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</si>
  <si>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</si>
  <si>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</si>
  <si>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</si>
  <si>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</si>
  <si>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</si>
  <si>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</si>
  <si>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</si>
  <si>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</si>
  <si>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</si>
  <si>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</si>
  <si>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</si>
  <si>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</si>
  <si>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</si>
  <si>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</si>
  <si>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</si>
  <si>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</si>
  <si>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</si>
  <si>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</si>
  <si>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</si>
  <si>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</si>
  <si>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</si>
  <si>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</si>
  <si>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</si>
  <si>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</si>
  <si>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</si>
  <si>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</si>
  <si>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</si>
  <si>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</si>
  <si>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</si>
  <si>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</si>
  <si>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</si>
  <si>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</si>
  <si>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</si>
  <si>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</si>
  <si>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</si>
  <si>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</si>
  <si>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</si>
  <si>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</si>
  <si>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</si>
  <si>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</si>
  <si>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</si>
  <si>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</si>
  <si>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</si>
  <si>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</si>
  <si>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</si>
  <si>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</si>
  <si>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</si>
  <si>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</si>
  <si>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</si>
  <si>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</si>
  <si>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</si>
  <si>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</si>
  <si>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</si>
  <si>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</si>
  <si>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</si>
  <si>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</si>
  <si>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</si>
  <si>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</si>
  <si>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</si>
  <si>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</si>
  <si>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</si>
  <si>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</si>
  <si>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</si>
  <si>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</si>
  <si>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</si>
  <si>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</si>
  <si>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</si>
  <si>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</si>
  <si>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</si>
  <si>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</si>
  <si>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</si>
  <si>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</si>
  <si>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</si>
  <si>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</si>
  <si>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</si>
  <si>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</si>
  <si>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</si>
  <si>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</si>
  <si>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</si>
  <si>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</si>
  <si>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</si>
  <si>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</si>
  <si>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</si>
  <si>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</si>
  <si>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</si>
  <si>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</si>
  <si>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</si>
  <si>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</si>
  <si>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</si>
  <si>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</si>
  <si>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</si>
  <si>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</si>
  <si>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</si>
  <si>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</si>
  <si>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</si>
  <si>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</si>
  <si>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</si>
  <si>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</si>
  <si>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</si>
  <si>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</si>
  <si>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</si>
  <si>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</si>
  <si>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</si>
  <si>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</si>
  <si>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</si>
  <si>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</si>
  <si>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</si>
  <si>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</si>
  <si>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</si>
  <si>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</si>
  <si>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</si>
  <si>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</si>
  <si>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</si>
  <si>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</si>
  <si>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</si>
  <si>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</si>
  <si>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</si>
  <si>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</si>
  <si>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</si>
  <si>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</si>
  <si>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</si>
  <si>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</si>
  <si>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</si>
  <si>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</si>
  <si>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</si>
  <si>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</si>
  <si>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</si>
  <si>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</si>
  <si>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</si>
  <si>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</si>
  <si>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</si>
  <si>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</si>
  <si>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</si>
  <si>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</si>
  <si>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</si>
  <si>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</si>
  <si>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</si>
  <si>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</si>
  <si>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</si>
  <si>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</si>
  <si>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</si>
  <si>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</si>
  <si>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</si>
  <si>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</si>
  <si>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</si>
  <si>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</si>
  <si>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</si>
  <si>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</si>
  <si>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</si>
  <si>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</si>
  <si>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</si>
  <si>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</si>
  <si>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</si>
  <si>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</si>
  <si>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</si>
  <si>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</si>
  <si>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</si>
  <si>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</si>
  <si>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</si>
  <si>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</si>
  <si>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</si>
  <si>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</si>
  <si>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</si>
  <si>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</si>
  <si>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</si>
  <si>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</si>
  <si>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</si>
  <si>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</si>
  <si>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</si>
  <si>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</si>
  <si>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</si>
  <si>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</si>
  <si>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</si>
  <si>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</si>
  <si>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</si>
  <si>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</si>
  <si>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</si>
  <si>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</si>
  <si>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</si>
  <si>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</si>
  <si>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</si>
  <si>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</si>
  <si>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</si>
  <si>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</si>
  <si>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</si>
  <si>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</si>
  <si>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</si>
  <si>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</si>
  <si>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</si>
  <si>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</si>
  <si>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</si>
  <si>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</si>
  <si>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</si>
  <si>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</si>
  <si>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</si>
  <si>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</si>
  <si>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</si>
  <si>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</si>
  <si>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</si>
  <si>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</si>
  <si>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</si>
  <si>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</si>
  <si>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</si>
  <si>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</si>
  <si>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</si>
  <si>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</si>
  <si>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</si>
  <si>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</si>
  <si>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</si>
  <si>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</si>
  <si>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</si>
  <si>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</si>
  <si>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</si>
  <si>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</si>
  <si>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</si>
  <si>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</si>
  <si>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</si>
  <si>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</si>
  <si>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</si>
  <si>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</si>
  <si>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</si>
  <si>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</si>
  <si>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</si>
  <si>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</si>
  <si>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</si>
  <si>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</si>
  <si>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</si>
  <si>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</si>
  <si>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</si>
  <si>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</si>
  <si>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</si>
  <si>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</si>
  <si>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</si>
  <si>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</si>
  <si>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</si>
  <si>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</si>
  <si>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</si>
  <si>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</si>
  <si>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</si>
  <si>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</si>
  <si>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</si>
  <si>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</si>
  <si>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</si>
  <si>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</si>
  <si>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</si>
  <si>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</si>
  <si>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</si>
  <si>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</si>
  <si>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</si>
  <si>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</si>
  <si>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</si>
  <si>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</si>
  <si>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</si>
  <si>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</si>
  <si>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</si>
  <si>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</si>
  <si>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</si>
  <si>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</si>
  <si>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</si>
  <si>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</si>
  <si>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</si>
  <si>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</si>
  <si>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</si>
  <si>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</si>
  <si>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</si>
  <si>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</si>
  <si>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</si>
  <si>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</si>
  <si>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</si>
  <si>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</si>
  <si>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</si>
  <si>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</si>
  <si>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</si>
  <si>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</si>
  <si>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</si>
  <si>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</si>
  <si>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</si>
  <si>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</si>
  <si>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</si>
  <si>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</si>
  <si>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</si>
  <si>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</si>
  <si>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</si>
  <si>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</si>
  <si>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</si>
  <si>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</si>
  <si>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</si>
  <si>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</si>
  <si>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</si>
  <si>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</si>
  <si>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</si>
  <si>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</si>
  <si>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</si>
  <si>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</si>
  <si>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</si>
  <si>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</si>
  <si>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</si>
  <si>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</si>
  <si>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</si>
  <si>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</si>
  <si>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</si>
  <si>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</si>
  <si>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</si>
  <si>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</si>
  <si>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</si>
  <si>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</si>
  <si>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</si>
  <si>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</si>
  <si>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</si>
  <si>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</si>
  <si>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</si>
  <si>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</si>
  <si>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</si>
  <si>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</si>
  <si>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</si>
  <si>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</si>
  <si>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</si>
  <si>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</si>
  <si>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</si>
  <si>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</si>
  <si>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</si>
  <si>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</si>
  <si>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</si>
  <si>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</si>
  <si>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</si>
  <si>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</si>
  <si>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</si>
  <si>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</si>
  <si>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</si>
  <si>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</si>
  <si>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</si>
  <si>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</si>
  <si>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</si>
  <si>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</si>
  <si>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</si>
  <si>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</si>
  <si>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</si>
  <si>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</si>
  <si>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</si>
  <si>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</si>
  <si>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</si>
  <si>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</si>
  <si>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</si>
  <si>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</si>
  <si>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</si>
  <si>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</si>
  <si>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</si>
  <si>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</si>
  <si>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</si>
  <si>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</si>
  <si>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</si>
  <si>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</si>
  <si>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</si>
  <si>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</si>
  <si>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</si>
  <si>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</si>
  <si>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</si>
  <si>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</si>
  <si>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</si>
  <si>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</si>
  <si>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</si>
  <si>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</si>
  <si>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</si>
  <si>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</si>
  <si>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</si>
  <si>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</si>
  <si>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</si>
  <si>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</si>
  <si>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</si>
  <si>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</si>
  <si>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</si>
  <si>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</si>
  <si>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</si>
  <si>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</si>
  <si>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</si>
  <si>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</si>
  <si>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</si>
  <si>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</si>
  <si>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</si>
  <si>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</si>
  <si>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</si>
  <si>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</si>
  <si>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</si>
  <si>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</si>
  <si>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</si>
  <si>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</si>
  <si>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</si>
  <si>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</si>
  <si>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</si>
  <si>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</si>
  <si>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</si>
  <si>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</si>
  <si>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</si>
  <si>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</si>
  <si>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</si>
  <si>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</si>
  <si>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</si>
  <si>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</si>
  <si>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</si>
  <si>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</si>
  <si>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</si>
  <si>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</si>
  <si>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</si>
  <si>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</si>
  <si>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</si>
  <si>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</si>
  <si>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</si>
  <si>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</si>
  <si>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</si>
  <si>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</si>
  <si>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</si>
  <si>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</si>
  <si>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</si>
  <si>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</si>
  <si>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</si>
  <si>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</si>
  <si>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</si>
  <si>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</si>
  <si>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</si>
  <si>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</si>
  <si>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</si>
  <si>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</si>
  <si>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</si>
  <si>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</si>
  <si>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</si>
  <si>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</si>
  <si>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</si>
  <si>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</si>
  <si>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</si>
  <si>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</si>
  <si>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</si>
  <si>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</si>
  <si>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</si>
  <si>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</si>
  <si>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</si>
  <si>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</si>
  <si>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</si>
  <si>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</si>
  <si>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</si>
  <si>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</si>
  <si>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</si>
  <si>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</si>
  <si>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</si>
  <si>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</si>
  <si>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</si>
  <si>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</si>
  <si>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</si>
  <si>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</si>
  <si>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</si>
  <si>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</si>
  <si>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</si>
  <si>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</si>
  <si>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</si>
  <si>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</si>
  <si>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</si>
  <si>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</si>
  <si>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</si>
  <si>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</si>
  <si>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</si>
  <si>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</si>
  <si>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</si>
  <si>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</si>
  <si>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</si>
  <si>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</si>
  <si>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</si>
  <si>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</si>
  <si>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</si>
  <si>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</si>
  <si>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</si>
  <si>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</si>
  <si>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</si>
  <si>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</si>
  <si>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</si>
  <si>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</si>
  <si>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</si>
  <si>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</si>
  <si>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</si>
  <si>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</si>
  <si>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</si>
  <si>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</si>
  <si>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</si>
  <si>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</si>
  <si>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</si>
  <si>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</si>
  <si>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</si>
  <si>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</si>
  <si>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</si>
  <si>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</si>
  <si>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</si>
  <si>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</si>
  <si>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</si>
  <si>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</si>
  <si>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</si>
  <si>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</si>
  <si>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</si>
  <si>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</si>
  <si>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</si>
  <si>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</si>
  <si>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</si>
  <si>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</si>
  <si>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</si>
  <si>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</si>
  <si>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</si>
  <si>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</si>
  <si>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</si>
  <si>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</si>
  <si>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</si>
  <si>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</si>
  <si>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</si>
  <si>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</si>
  <si>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</si>
  <si>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</si>
  <si>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</si>
  <si>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</si>
  <si>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</si>
  <si>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</si>
  <si>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</si>
  <si>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</si>
  <si>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</si>
  <si>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</si>
  <si>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</si>
  <si>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</si>
  <si>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</si>
  <si>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</si>
  <si>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</si>
  <si>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</si>
  <si>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</si>
  <si>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</si>
  <si>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</si>
  <si>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</si>
  <si>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</si>
  <si>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</si>
  <si>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</si>
  <si>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</si>
  <si>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</si>
  <si>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</si>
  <si>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</si>
  <si>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</si>
  <si>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</si>
  <si>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</si>
  <si>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</si>
  <si>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</si>
  <si>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</si>
  <si>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</si>
  <si>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</si>
  <si>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</si>
  <si>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</si>
  <si>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</si>
  <si>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</si>
  <si>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</si>
  <si>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</si>
  <si>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</si>
  <si>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</si>
  <si>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</si>
  <si>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</si>
  <si>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</si>
  <si>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</si>
  <si>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</si>
  <si>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</si>
  <si>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</si>
  <si>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</si>
  <si>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</si>
  <si>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</si>
  <si>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</si>
  <si>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</si>
  <si>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</si>
  <si>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</si>
  <si>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</si>
  <si>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</si>
  <si>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</si>
  <si>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</si>
  <si>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</si>
  <si>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</si>
  <si>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</si>
  <si>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</si>
  <si>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</si>
  <si>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</si>
  <si>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</si>
  <si>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</si>
  <si>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</si>
  <si>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</si>
  <si>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</si>
  <si>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</si>
  <si>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</si>
  <si>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</si>
  <si>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</si>
  <si>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</si>
  <si>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</si>
  <si>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</si>
  <si>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</si>
  <si>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</si>
  <si>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</si>
  <si>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</si>
  <si>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</si>
  <si>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</si>
  <si>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</si>
  <si>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</si>
  <si>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</si>
  <si>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</si>
  <si>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</si>
  <si>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</si>
  <si>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</si>
  <si>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</si>
  <si>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</si>
  <si>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</si>
  <si>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</si>
  <si>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</si>
  <si>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</si>
  <si>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</si>
  <si>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</si>
  <si>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</si>
  <si>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</si>
  <si>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</si>
  <si>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</si>
  <si>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</si>
  <si>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</si>
  <si>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</si>
  <si>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</si>
  <si>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</si>
  <si>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</si>
  <si>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</si>
  <si>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</si>
  <si>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</si>
  <si>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</si>
  <si>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</si>
  <si>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</si>
  <si>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</si>
  <si>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</si>
  <si>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</si>
  <si>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</si>
  <si>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</si>
  <si>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</si>
  <si>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</si>
  <si>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</si>
  <si>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</si>
  <si>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</si>
  <si>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</si>
  <si>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</si>
  <si>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</si>
  <si>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</si>
  <si>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</si>
  <si>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</si>
  <si>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</si>
  <si>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</si>
  <si>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</si>
  <si>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</si>
  <si>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</si>
  <si>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</si>
  <si>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</si>
  <si>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</si>
  <si>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</si>
  <si>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</si>
  <si>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</si>
  <si>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</si>
  <si>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</si>
  <si>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ОУ Патриарх Евтимий</t>
  </si>
  <si>
    <t>b926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</si>
</sst>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83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3" fillId="26" borderId="12" xfId="0" applyNumberFormat="1" applyFont="1" applyFill="1" applyBorder="1" applyAlignment="1" applyProtection="1">
      <alignment horizontal="center"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5" fillId="42" borderId="14" xfId="42" applyFont="1" applyFill="1" applyBorder="1" applyAlignment="1">
      <alignment horizontal="left" vertical="center" wrapText="1"/>
      <protection/>
    </xf>
    <xf numFmtId="0" fontId="236" fillId="42" borderId="15" xfId="42" applyFont="1" applyFill="1" applyBorder="1" applyAlignment="1">
      <alignment horizontal="center" vertical="center" wrapText="1"/>
      <protection/>
    </xf>
    <xf numFmtId="0" fontId="235" fillId="42" borderId="16" xfId="34" applyFont="1" applyFill="1" applyBorder="1" applyAlignment="1">
      <alignment horizontal="center" vertical="center" wrapText="1"/>
      <protection/>
    </xf>
    <xf numFmtId="0" fontId="235" fillId="42" borderId="17" xfId="34" applyFont="1" applyFill="1" applyBorder="1" applyAlignment="1">
      <alignment horizontal="center" vertical="center"/>
      <protection/>
    </xf>
    <xf numFmtId="0" fontId="235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7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38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39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39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39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38" fillId="26" borderId="17" xfId="34" applyNumberFormat="1" applyFont="1" applyFill="1" applyBorder="1" applyAlignment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39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0" fillId="42" borderId="49" xfId="42" applyFont="1" applyFill="1" applyBorder="1" applyAlignment="1" applyProtection="1" quotePrefix="1">
      <alignment horizontal="right" vertical="center"/>
      <protection/>
    </xf>
    <xf numFmtId="0" fontId="234" fillId="42" borderId="50" xfId="42" applyFont="1" applyFill="1" applyBorder="1" applyAlignment="1" applyProtection="1">
      <alignment horizontal="right" vertical="center"/>
      <protection/>
    </xf>
    <xf numFmtId="0" fontId="235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2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3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3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2" fillId="47" borderId="14" xfId="34" applyFont="1" applyFill="1" applyBorder="1" applyAlignment="1" applyProtection="1">
      <alignment vertical="center"/>
      <protection/>
    </xf>
    <xf numFmtId="0" fontId="242" fillId="47" borderId="15" xfId="34" applyFont="1" applyFill="1" applyBorder="1" applyAlignment="1" applyProtection="1">
      <alignment horizontal="center" vertical="center"/>
      <protection/>
    </xf>
    <xf numFmtId="0" fontId="243" fillId="47" borderId="16" xfId="34" applyFont="1" applyFill="1" applyBorder="1" applyAlignment="1" applyProtection="1">
      <alignment horizontal="center" vertical="center" wrapText="1"/>
      <protection/>
    </xf>
    <xf numFmtId="0" fontId="244" fillId="47" borderId="20" xfId="34" applyFont="1" applyFill="1" applyBorder="1" applyAlignment="1" applyProtection="1">
      <alignment horizontal="center" vertical="center"/>
      <protection/>
    </xf>
    <xf numFmtId="0" fontId="244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5" fillId="48" borderId="17" xfId="34" applyNumberFormat="1" applyFont="1" applyFill="1" applyBorder="1" applyAlignment="1" applyProtection="1">
      <alignment horizontal="center" vertical="center" wrapText="1"/>
      <protection/>
    </xf>
    <xf numFmtId="1" fontId="245" fillId="48" borderId="12" xfId="34" applyNumberFormat="1" applyFont="1" applyFill="1" applyBorder="1" applyAlignment="1" applyProtection="1">
      <alignment horizontal="center" vertical="center" wrapText="1"/>
      <protection/>
    </xf>
    <xf numFmtId="1" fontId="245" fillId="48" borderId="18" xfId="34" applyNumberFormat="1" applyFont="1" applyFill="1" applyBorder="1" applyAlignment="1" applyProtection="1">
      <alignment horizontal="center" vertical="center" wrapText="1"/>
      <protection/>
    </xf>
    <xf numFmtId="0" fontId="246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2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5" fillId="48" borderId="40" xfId="42" applyNumberFormat="1" applyFont="1" applyFill="1" applyBorder="1" applyAlignment="1" applyProtection="1" quotePrefix="1">
      <alignment horizontal="right" vertical="center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3" fontId="242" fillId="48" borderId="17" xfId="34" applyNumberFormat="1" applyFont="1" applyFill="1" applyBorder="1" applyAlignment="1" applyProtection="1">
      <alignment horizontal="right" vertical="center"/>
      <protection/>
    </xf>
    <xf numFmtId="3" fontId="242" fillId="48" borderId="12" xfId="34" applyNumberFormat="1" applyFont="1" applyFill="1" applyBorder="1" applyAlignment="1" applyProtection="1">
      <alignment horizontal="right" vertical="center"/>
      <protection/>
    </xf>
    <xf numFmtId="3" fontId="242" fillId="48" borderId="18" xfId="34" applyNumberFormat="1" applyFont="1" applyFill="1" applyBorder="1" applyAlignment="1" applyProtection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5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5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48" fillId="39" borderId="84" xfId="42" applyNumberFormat="1" applyFont="1" applyFill="1" applyBorder="1" applyAlignment="1" applyProtection="1" quotePrefix="1">
      <alignment horizontal="right" vertical="center"/>
      <protection/>
    </xf>
    <xf numFmtId="0" fontId="248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5" fillId="26" borderId="40" xfId="42" applyNumberFormat="1" applyFont="1" applyFill="1" applyBorder="1" applyAlignment="1" applyProtection="1">
      <alignment horizontal="right"/>
      <protection/>
    </xf>
    <xf numFmtId="3" fontId="245" fillId="26" borderId="61" xfId="34" applyNumberFormat="1" applyFont="1" applyFill="1" applyBorder="1" applyAlignment="1" applyProtection="1">
      <alignment horizontal="right" vertical="center"/>
      <protection/>
    </xf>
    <xf numFmtId="3" fontId="242" fillId="26" borderId="17" xfId="34" applyNumberFormat="1" applyFont="1" applyFill="1" applyBorder="1" applyAlignment="1" applyProtection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49" fillId="47" borderId="49" xfId="42" applyNumberFormat="1" applyFont="1" applyFill="1" applyBorder="1" applyAlignment="1" applyProtection="1">
      <alignment horizontal="right" vertical="center"/>
      <protection/>
    </xf>
    <xf numFmtId="0" fontId="244" fillId="47" borderId="50" xfId="42" applyFont="1" applyFill="1" applyBorder="1" applyAlignment="1" applyProtection="1">
      <alignment horizontal="right" vertical="center"/>
      <protection/>
    </xf>
    <xf numFmtId="0" fontId="245" fillId="47" borderId="51" xfId="44" applyFont="1" applyFill="1" applyBorder="1" applyAlignment="1" applyProtection="1">
      <alignment horizontal="center" vertical="center" wrapText="1"/>
      <protection/>
    </xf>
    <xf numFmtId="3" fontId="245" fillId="47" borderId="89" xfId="34" applyNumberFormat="1" applyFont="1" applyFill="1" applyBorder="1" applyAlignment="1" applyProtection="1">
      <alignment horizontal="right" vertical="center"/>
      <protection/>
    </xf>
    <xf numFmtId="3" fontId="242" fillId="47" borderId="49" xfId="34" applyNumberFormat="1" applyFont="1" applyFill="1" applyBorder="1" applyAlignment="1" applyProtection="1">
      <alignment horizontal="right" vertical="center"/>
      <protection/>
    </xf>
    <xf numFmtId="3" fontId="242" fillId="47" borderId="50" xfId="34" applyNumberFormat="1" applyFont="1" applyFill="1" applyBorder="1" applyAlignment="1" applyProtection="1">
      <alignment horizontal="right" vertical="center"/>
      <protection/>
    </xf>
    <xf numFmtId="3" fontId="242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0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4" fillId="26" borderId="12" xfId="34" applyFont="1" applyFill="1" applyBorder="1" applyAlignment="1" applyProtection="1">
      <alignment horizontal="center" vertical="center"/>
      <protection/>
    </xf>
    <xf numFmtId="0" fontId="251" fillId="49" borderId="14" xfId="34" applyFont="1" applyFill="1" applyBorder="1" applyAlignment="1" applyProtection="1">
      <alignment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 wrapText="1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52" fillId="5" borderId="23" xfId="34" applyNumberFormat="1" applyFont="1" applyFill="1" applyBorder="1" applyAlignment="1" applyProtection="1">
      <alignment horizontal="center" vertical="center" wrapText="1"/>
      <protection/>
    </xf>
    <xf numFmtId="1" fontId="252" fillId="5" borderId="92" xfId="34" applyNumberFormat="1" applyFont="1" applyFill="1" applyBorder="1" applyAlignment="1" applyProtection="1">
      <alignment horizontal="center" vertical="center" wrapText="1"/>
      <protection/>
    </xf>
    <xf numFmtId="1" fontId="252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1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51" fillId="5" borderId="17" xfId="34" applyNumberFormat="1" applyFont="1" applyFill="1" applyBorder="1" applyAlignment="1" applyProtection="1">
      <alignment vertical="center"/>
      <protection/>
    </xf>
    <xf numFmtId="3" fontId="251" fillId="5" borderId="12" xfId="34" applyNumberFormat="1" applyFont="1" applyFill="1" applyBorder="1" applyAlignment="1" applyProtection="1">
      <alignment vertical="center"/>
      <protection/>
    </xf>
    <xf numFmtId="3" fontId="251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39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39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7" fillId="5" borderId="40" xfId="42" applyNumberFormat="1" applyFont="1" applyFill="1" applyBorder="1" applyAlignment="1" quotePrefix="1">
      <alignment horizontal="right" vertical="center"/>
      <protection/>
    </xf>
    <xf numFmtId="3" fontId="251" fillId="5" borderId="17" xfId="34" applyNumberFormat="1" applyFont="1" applyFill="1" applyBorder="1" applyAlignment="1">
      <alignment vertical="center"/>
      <protection/>
    </xf>
    <xf numFmtId="3" fontId="251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39" fillId="45" borderId="22" xfId="34" applyNumberFormat="1" applyFont="1" applyFill="1" applyBorder="1" applyAlignment="1" applyProtection="1">
      <alignment horizontal="center" vertical="center"/>
      <protection/>
    </xf>
    <xf numFmtId="3" fontId="251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1" fillId="5" borderId="17" xfId="34" applyNumberFormat="1" applyFont="1" applyFill="1" applyBorder="1" applyAlignment="1" applyProtection="1">
      <alignment vertical="center"/>
      <protection locked="0"/>
    </xf>
    <xf numFmtId="3" fontId="251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39" fillId="45" borderId="29" xfId="34" applyNumberFormat="1" applyFont="1" applyFill="1" applyBorder="1" applyAlignment="1" applyProtection="1">
      <alignment horizontal="center" vertical="center"/>
      <protection/>
    </xf>
    <xf numFmtId="188" fontId="239" fillId="45" borderId="27" xfId="34" applyNumberFormat="1" applyFont="1" applyFill="1" applyBorder="1" applyAlignment="1" applyProtection="1">
      <alignment horizontal="center" vertical="center"/>
      <protection/>
    </xf>
    <xf numFmtId="188" fontId="239" fillId="45" borderId="33" xfId="34" applyNumberFormat="1" applyFont="1" applyFill="1" applyBorder="1" applyAlignment="1" applyProtection="1">
      <alignment horizontal="center" vertical="center"/>
      <protection/>
    </xf>
    <xf numFmtId="188" fontId="239" fillId="45" borderId="31" xfId="34" applyNumberFormat="1" applyFont="1" applyFill="1" applyBorder="1" applyAlignment="1" applyProtection="1">
      <alignment horizontal="center" vertical="center"/>
      <protection/>
    </xf>
    <xf numFmtId="188" fontId="239" fillId="45" borderId="42" xfId="34" applyNumberFormat="1" applyFont="1" applyFill="1" applyBorder="1" applyAlignment="1" applyProtection="1">
      <alignment horizontal="center" vertical="center"/>
      <protection/>
    </xf>
    <xf numFmtId="188" fontId="239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52" fillId="49" borderId="51" xfId="42" applyFont="1" applyFill="1" applyBorder="1" applyAlignment="1">
      <alignment horizontal="center" vertical="center" wrapText="1"/>
      <protection/>
    </xf>
    <xf numFmtId="3" fontId="251" fillId="49" borderId="49" xfId="34" applyNumberFormat="1" applyFont="1" applyFill="1" applyBorder="1" applyAlignment="1">
      <alignment vertical="center"/>
      <protection/>
    </xf>
    <xf numFmtId="3" fontId="251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1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52" fillId="49" borderId="51" xfId="42" applyFont="1" applyFill="1" applyBorder="1" applyAlignment="1" applyProtection="1">
      <alignment horizontal="center" vertical="center" wrapText="1"/>
      <protection/>
    </xf>
    <xf numFmtId="3" fontId="252" fillId="49" borderId="89" xfId="34" applyNumberFormat="1" applyFont="1" applyFill="1" applyBorder="1" applyAlignment="1" applyProtection="1">
      <alignment vertical="center"/>
      <protection/>
    </xf>
    <xf numFmtId="3" fontId="251" fillId="49" borderId="49" xfId="34" applyNumberFormat="1" applyFont="1" applyFill="1" applyBorder="1" applyAlignment="1" applyProtection="1">
      <alignment vertical="center"/>
      <protection/>
    </xf>
    <xf numFmtId="3" fontId="251" fillId="49" borderId="50" xfId="34" applyNumberFormat="1" applyFont="1" applyFill="1" applyBorder="1" applyAlignment="1" applyProtection="1">
      <alignment vertical="center"/>
      <protection/>
    </xf>
    <xf numFmtId="3" fontId="251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90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81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39" fillId="53" borderId="30" xfId="34" applyNumberFormat="1" applyFont="1" applyFill="1" applyBorder="1" applyAlignment="1" applyProtection="1">
      <alignment horizontal="center" vertical="center"/>
      <protection/>
    </xf>
    <xf numFmtId="188" fontId="239" fillId="53" borderId="34" xfId="34" applyNumberFormat="1" applyFont="1" applyFill="1" applyBorder="1" applyAlignment="1" applyProtection="1">
      <alignment horizontal="center" vertical="center"/>
      <protection/>
    </xf>
    <xf numFmtId="188" fontId="239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39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39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1" fillId="45" borderId="62" xfId="34" applyNumberFormat="1" applyFont="1" applyFill="1" applyBorder="1" applyAlignment="1" applyProtection="1">
      <alignment horizontal="center" vertical="center"/>
      <protection/>
    </xf>
    <xf numFmtId="188" fontId="231" fillId="45" borderId="64" xfId="34" applyNumberFormat="1" applyFont="1" applyFill="1" applyBorder="1" applyAlignment="1" applyProtection="1">
      <alignment horizontal="center" vertical="center"/>
      <protection/>
    </xf>
    <xf numFmtId="188" fontId="231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39" fillId="45" borderId="87" xfId="34" applyNumberFormat="1" applyFont="1" applyFill="1" applyBorder="1" applyAlignment="1" applyProtection="1">
      <alignment horizontal="center" vertical="center"/>
      <protection/>
    </xf>
    <xf numFmtId="188" fontId="239" fillId="45" borderId="84" xfId="34" applyNumberFormat="1" applyFont="1" applyFill="1" applyBorder="1" applyAlignment="1" applyProtection="1">
      <alignment horizontal="center" vertical="center"/>
      <protection/>
    </xf>
    <xf numFmtId="188" fontId="239" fillId="53" borderId="88" xfId="34" applyNumberFormat="1" applyFont="1" applyFill="1" applyBorder="1" applyAlignment="1" applyProtection="1">
      <alignment horizontal="center" vertical="center"/>
      <protection/>
    </xf>
    <xf numFmtId="188" fontId="239" fillId="53" borderId="39" xfId="34" applyNumberFormat="1" applyFont="1" applyFill="1" applyBorder="1" applyAlignment="1" applyProtection="1">
      <alignment horizontal="center" vertical="center"/>
      <protection/>
    </xf>
    <xf numFmtId="178" fontId="264" fillId="52" borderId="113" xfId="42" applyNumberFormat="1" applyFont="1" applyFill="1" applyBorder="1" applyAlignment="1">
      <alignment horizontal="right" vertical="center"/>
      <protection/>
    </xf>
    <xf numFmtId="181" fontId="262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59" fillId="39" borderId="103" xfId="38" applyNumberFormat="1" applyFont="1" applyFill="1" applyBorder="1" applyProtection="1">
      <alignment/>
      <protection/>
    </xf>
    <xf numFmtId="190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2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1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2" fillId="39" borderId="25" xfId="0" applyNumberFormat="1" applyFont="1" applyFill="1" applyBorder="1" applyAlignment="1" applyProtection="1" quotePrefix="1">
      <alignment/>
      <protection/>
    </xf>
    <xf numFmtId="189" fontId="273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2" fillId="39" borderId="105" xfId="0" applyNumberFormat="1" applyFont="1" applyFill="1" applyBorder="1" applyAlignment="1" applyProtection="1" quotePrefix="1">
      <alignment/>
      <protection/>
    </xf>
    <xf numFmtId="189" fontId="27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38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7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8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6" fillId="26" borderId="0" xfId="0" applyNumberFormat="1" applyFont="1" applyFill="1" applyBorder="1" applyAlignment="1" applyProtection="1">
      <alignment horizontal="left"/>
      <protection/>
    </xf>
    <xf numFmtId="0" fontId="237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6" fillId="39" borderId="12" xfId="40" applyNumberFormat="1" applyFont="1" applyFill="1" applyBorder="1" applyAlignment="1" applyProtection="1">
      <alignment horizontal="center" vertical="center"/>
      <protection/>
    </xf>
    <xf numFmtId="186" fontId="26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3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79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9" fontId="238" fillId="26" borderId="0" xfId="47" applyNumberFormat="1" applyFont="1" applyFill="1" applyBorder="1" applyAlignment="1" applyProtection="1">
      <alignment/>
      <protection/>
    </xf>
    <xf numFmtId="38" fontId="238" fillId="26" borderId="0" xfId="47" applyNumberFormat="1" applyFont="1" applyFill="1" applyBorder="1" applyProtection="1">
      <alignment/>
      <protection/>
    </xf>
    <xf numFmtId="0" fontId="238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9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84" fillId="42" borderId="126" xfId="37" applyNumberFormat="1" applyFont="1" applyFill="1" applyBorder="1" applyAlignment="1" applyProtection="1" quotePrefix="1">
      <alignment horizontal="center" wrapText="1"/>
      <protection/>
    </xf>
    <xf numFmtId="195" fontId="28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84" fillId="42" borderId="132" xfId="37" applyNumberFormat="1" applyFont="1" applyFill="1" applyBorder="1" applyAlignment="1" applyProtection="1" quotePrefix="1">
      <alignment horizontal="center"/>
      <protection/>
    </xf>
    <xf numFmtId="179" fontId="288" fillId="42" borderId="132" xfId="37" applyNumberFormat="1" applyFont="1" applyFill="1" applyBorder="1" applyAlignment="1" applyProtection="1" quotePrefix="1">
      <alignment horizontal="center"/>
      <protection/>
    </xf>
    <xf numFmtId="196" fontId="237" fillId="61" borderId="132" xfId="37" applyNumberFormat="1" applyFont="1" applyFill="1" applyBorder="1" applyAlignment="1" applyProtection="1" quotePrefix="1">
      <alignment horizontal="center"/>
      <protection/>
    </xf>
    <xf numFmtId="179" fontId="235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7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73" fillId="39" borderId="82" xfId="37" applyNumberFormat="1" applyFont="1" applyFill="1" applyBorder="1" applyAlignment="1" applyProtection="1" quotePrefix="1">
      <alignment/>
      <protection/>
    </xf>
    <xf numFmtId="189" fontId="272" fillId="39" borderId="82" xfId="37" applyNumberFormat="1" applyFont="1" applyFill="1" applyBorder="1" applyAlignment="1" applyProtection="1" quotePrefix="1">
      <alignment/>
      <protection/>
    </xf>
    <xf numFmtId="189" fontId="272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1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2" fillId="26" borderId="105" xfId="37" applyNumberFormat="1" applyFont="1" applyFill="1" applyBorder="1" applyAlignment="1" applyProtection="1" quotePrefix="1">
      <alignment/>
      <protection/>
    </xf>
    <xf numFmtId="189" fontId="27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6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0" fillId="65" borderId="159" xfId="37" applyNumberFormat="1" applyFont="1" applyFill="1" applyBorder="1" applyAlignment="1" applyProtection="1">
      <alignment horizontal="center"/>
      <protection/>
    </xf>
    <xf numFmtId="190" fontId="291" fillId="65" borderId="160" xfId="37" applyNumberFormat="1" applyFont="1" applyFill="1" applyBorder="1" applyAlignment="1" applyProtection="1">
      <alignment horizontal="center"/>
      <protection/>
    </xf>
    <xf numFmtId="190" fontId="292" fillId="66" borderId="159" xfId="37" applyNumberFormat="1" applyFont="1" applyFill="1" applyBorder="1" applyAlignment="1" applyProtection="1">
      <alignment horizontal="center"/>
      <protection/>
    </xf>
    <xf numFmtId="190" fontId="293" fillId="66" borderId="160" xfId="37" applyNumberFormat="1" applyFont="1" applyFill="1" applyBorder="1" applyAlignment="1" applyProtection="1">
      <alignment horizontal="center"/>
      <protection/>
    </xf>
    <xf numFmtId="190" fontId="294" fillId="67" borderId="161" xfId="37" applyNumberFormat="1" applyFont="1" applyFill="1" applyBorder="1" applyAlignment="1" applyProtection="1">
      <alignment horizontal="center"/>
      <protection/>
    </xf>
    <xf numFmtId="190" fontId="29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0" fillId="65" borderId="165" xfId="37" applyNumberFormat="1" applyFont="1" applyFill="1" applyBorder="1" applyAlignment="1" applyProtection="1">
      <alignment horizontal="center"/>
      <protection/>
    </xf>
    <xf numFmtId="190" fontId="291" fillId="65" borderId="166" xfId="37" applyNumberFormat="1" applyFont="1" applyFill="1" applyBorder="1" applyAlignment="1" applyProtection="1">
      <alignment horizontal="center"/>
      <protection/>
    </xf>
    <xf numFmtId="190" fontId="292" fillId="66" borderId="165" xfId="37" applyNumberFormat="1" applyFont="1" applyFill="1" applyBorder="1" applyAlignment="1" applyProtection="1">
      <alignment horizontal="center"/>
      <protection/>
    </xf>
    <xf numFmtId="190" fontId="293" fillId="66" borderId="166" xfId="37" applyNumberFormat="1" applyFont="1" applyFill="1" applyBorder="1" applyAlignment="1" applyProtection="1">
      <alignment horizontal="center"/>
      <protection/>
    </xf>
    <xf numFmtId="190" fontId="294" fillId="67" borderId="167" xfId="37" applyNumberFormat="1" applyFont="1" applyFill="1" applyBorder="1" applyAlignment="1" applyProtection="1">
      <alignment horizontal="center"/>
      <protection/>
    </xf>
    <xf numFmtId="190" fontId="29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5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2" fillId="48" borderId="17" xfId="34" applyNumberFormat="1" applyFont="1" applyFill="1" applyBorder="1" applyAlignment="1" applyProtection="1">
      <alignment horizontal="right" vertical="center"/>
      <protection locked="0"/>
    </xf>
    <xf numFmtId="3" fontId="242" fillId="48" borderId="12" xfId="34" applyNumberFormat="1" applyFont="1" applyFill="1" applyBorder="1" applyAlignment="1" applyProtection="1">
      <alignment horizontal="right" vertical="center"/>
      <protection locked="0"/>
    </xf>
    <xf numFmtId="3" fontId="242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2" fillId="26" borderId="17" xfId="34" applyNumberFormat="1" applyFont="1" applyFill="1" applyBorder="1" applyAlignment="1" applyProtection="1">
      <alignment horizontal="right" vertical="center"/>
      <protection locked="0"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3" fontId="242" fillId="26" borderId="18" xfId="34" applyNumberFormat="1" applyFont="1" applyFill="1" applyBorder="1" applyAlignment="1" applyProtection="1">
      <alignment horizontal="right" vertical="center"/>
      <protection locked="0"/>
    </xf>
    <xf numFmtId="200" fontId="245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5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39" fillId="45" borderId="17" xfId="34" applyNumberFormat="1" applyFont="1" applyFill="1" applyBorder="1" applyAlignment="1" applyProtection="1">
      <alignment horizontal="center" vertical="center"/>
      <protection/>
    </xf>
    <xf numFmtId="188" fontId="239" fillId="45" borderId="12" xfId="34" applyNumberFormat="1" applyFont="1" applyFill="1" applyBorder="1" applyAlignment="1" applyProtection="1">
      <alignment horizontal="center" vertical="center"/>
      <protection/>
    </xf>
    <xf numFmtId="188" fontId="239" fillId="45" borderId="18" xfId="34" applyNumberFormat="1" applyFont="1" applyFill="1" applyBorder="1" applyAlignment="1" applyProtection="1">
      <alignment horizontal="center" vertical="center"/>
      <protection/>
    </xf>
    <xf numFmtId="0" fontId="244" fillId="47" borderId="49" xfId="42" applyFont="1" applyFill="1" applyBorder="1" applyAlignment="1" applyProtection="1">
      <alignment horizontal="right" vertical="center"/>
      <protection/>
    </xf>
    <xf numFmtId="188" fontId="239" fillId="45" borderId="75" xfId="34" applyNumberFormat="1" applyFont="1" applyFill="1" applyBorder="1" applyAlignment="1" applyProtection="1">
      <alignment horizontal="center" vertical="center"/>
      <protection/>
    </xf>
    <xf numFmtId="188" fontId="239" fillId="45" borderId="72" xfId="34" applyNumberFormat="1" applyFont="1" applyFill="1" applyBorder="1" applyAlignment="1" applyProtection="1">
      <alignment horizontal="center" vertical="center"/>
      <protection/>
    </xf>
    <xf numFmtId="188" fontId="239" fillId="45" borderId="70" xfId="34" applyNumberFormat="1" applyFont="1" applyFill="1" applyBorder="1" applyAlignment="1" applyProtection="1">
      <alignment horizontal="center" vertical="center"/>
      <protection/>
    </xf>
    <xf numFmtId="188" fontId="239" fillId="45" borderId="67" xfId="34" applyNumberFormat="1" applyFont="1" applyFill="1" applyBorder="1" applyAlignment="1" applyProtection="1">
      <alignment horizontal="center" vertical="center"/>
      <protection/>
    </xf>
    <xf numFmtId="188" fontId="239" fillId="53" borderId="87" xfId="34" applyNumberFormat="1" applyFont="1" applyFill="1" applyBorder="1" applyAlignment="1" applyProtection="1">
      <alignment horizontal="center" vertical="center"/>
      <protection/>
    </xf>
    <xf numFmtId="188" fontId="239" fillId="53" borderId="84" xfId="34" applyNumberFormat="1" applyFont="1" applyFill="1" applyBorder="1" applyAlignment="1" applyProtection="1">
      <alignment horizontal="center" vertical="center"/>
      <protection/>
    </xf>
    <xf numFmtId="188" fontId="239" fillId="48" borderId="17" xfId="34" applyNumberFormat="1" applyFont="1" applyFill="1" applyBorder="1" applyAlignment="1" applyProtection="1">
      <alignment horizontal="center" vertical="center"/>
      <protection/>
    </xf>
    <xf numFmtId="188" fontId="239" fillId="48" borderId="12" xfId="34" applyNumberFormat="1" applyFont="1" applyFill="1" applyBorder="1" applyAlignment="1" applyProtection="1">
      <alignment horizontal="center" vertical="center"/>
      <protection/>
    </xf>
    <xf numFmtId="188" fontId="239" fillId="48" borderId="18" xfId="34" applyNumberFormat="1" applyFont="1" applyFill="1" applyBorder="1" applyAlignment="1" applyProtection="1">
      <alignment horizontal="center" vertical="center"/>
      <protection/>
    </xf>
    <xf numFmtId="188" fontId="239" fillId="4" borderId="18" xfId="34" applyNumberFormat="1" applyFont="1" applyFill="1" applyBorder="1" applyAlignment="1" applyProtection="1">
      <alignment horizontal="center" vertical="center"/>
      <protection/>
    </xf>
    <xf numFmtId="188" fontId="239" fillId="5" borderId="18" xfId="34" applyNumberFormat="1" applyFont="1" applyFill="1" applyBorder="1" applyAlignment="1" applyProtection="1">
      <alignment horizontal="center" vertical="center"/>
      <protection/>
    </xf>
    <xf numFmtId="188" fontId="239" fillId="45" borderId="38" xfId="34" applyNumberFormat="1" applyFont="1" applyFill="1" applyBorder="1" applyAlignment="1" applyProtection="1">
      <alignment horizontal="center" vertical="center"/>
      <protection/>
    </xf>
    <xf numFmtId="188" fontId="239" fillId="45" borderId="36" xfId="34" applyNumberFormat="1" applyFont="1" applyFill="1" applyBorder="1" applyAlignment="1" applyProtection="1">
      <alignment horizontal="center" vertical="center"/>
      <protection/>
    </xf>
    <xf numFmtId="188" fontId="239" fillId="26" borderId="17" xfId="34" applyNumberFormat="1" applyFont="1" applyFill="1" applyBorder="1" applyAlignment="1" applyProtection="1">
      <alignment horizontal="center" vertical="center"/>
      <protection/>
    </xf>
    <xf numFmtId="188" fontId="239" fillId="26" borderId="12" xfId="34" applyNumberFormat="1" applyFont="1" applyFill="1" applyBorder="1" applyAlignment="1" applyProtection="1">
      <alignment horizontal="center" vertical="center"/>
      <protection/>
    </xf>
    <xf numFmtId="188" fontId="239" fillId="26" borderId="18" xfId="34" applyNumberFormat="1" applyFont="1" applyFill="1" applyBorder="1" applyAlignment="1" applyProtection="1">
      <alignment horizontal="center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299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299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299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299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43" fillId="70" borderId="66" xfId="34" applyNumberFormat="1" applyFont="1" applyFill="1" applyBorder="1" applyAlignment="1" quotePrefix="1">
      <alignment horizontal="center"/>
      <protection/>
    </xf>
    <xf numFmtId="0" fontId="300" fillId="70" borderId="66" xfId="34" applyFont="1" applyFill="1" applyBorder="1">
      <alignment/>
      <protection/>
    </xf>
    <xf numFmtId="49" fontId="299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01" fillId="70" borderId="98" xfId="43" applyFont="1" applyFill="1" applyBorder="1">
      <alignment/>
      <protection/>
    </xf>
    <xf numFmtId="49" fontId="302" fillId="70" borderId="97" xfId="34" applyNumberFormat="1" applyFont="1" applyFill="1" applyBorder="1" applyAlignment="1">
      <alignment horizontal="center"/>
      <protection/>
    </xf>
    <xf numFmtId="182" fontId="303" fillId="70" borderId="61" xfId="34" applyNumberFormat="1" applyFont="1" applyFill="1" applyBorder="1" applyAlignment="1">
      <alignment horizontal="left"/>
      <protection/>
    </xf>
    <xf numFmtId="182" fontId="304" fillId="70" borderId="61" xfId="34" applyNumberFormat="1" applyFont="1" applyFill="1" applyBorder="1" applyAlignment="1">
      <alignment horizontal="left"/>
      <protection/>
    </xf>
    <xf numFmtId="0" fontId="300" fillId="70" borderId="142" xfId="34" applyFont="1" applyFill="1" applyBorder="1">
      <alignment/>
      <protection/>
    </xf>
    <xf numFmtId="49" fontId="305" fillId="70" borderId="64" xfId="34" applyNumberFormat="1" applyFont="1" applyFill="1" applyBorder="1" applyAlignment="1" quotePrefix="1">
      <alignment horizontal="center"/>
      <protection/>
    </xf>
    <xf numFmtId="0" fontId="300" fillId="70" borderId="111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306" fillId="70" borderId="64" xfId="34" applyFont="1" applyFill="1" applyBorder="1">
      <alignment/>
      <protection/>
    </xf>
    <xf numFmtId="0" fontId="300" fillId="70" borderId="64" xfId="34" applyFont="1" applyFill="1" applyBorder="1" applyAlignment="1">
      <alignment horizontal="left"/>
      <protection/>
    </xf>
    <xf numFmtId="0" fontId="300" fillId="70" borderId="64" xfId="34" applyFont="1" applyFill="1" applyBorder="1" applyAlignment="1">
      <alignment horizontal="left" wrapText="1"/>
      <protection/>
    </xf>
    <xf numFmtId="0" fontId="307" fillId="70" borderId="66" xfId="34" applyFont="1" applyFill="1" applyBorder="1">
      <alignment/>
      <protection/>
    </xf>
    <xf numFmtId="182" fontId="308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03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05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00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09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09" fillId="70" borderId="174" xfId="34" applyFont="1" applyFill="1" applyBorder="1" applyAlignment="1">
      <alignment horizontal="left"/>
      <protection/>
    </xf>
    <xf numFmtId="0" fontId="310" fillId="71" borderId="12" xfId="36" applyFont="1" applyFill="1" applyBorder="1">
      <alignment/>
      <protection/>
    </xf>
    <xf numFmtId="0" fontId="310" fillId="72" borderId="12" xfId="36" applyFont="1" applyFill="1" applyBorder="1">
      <alignment/>
      <protection/>
    </xf>
    <xf numFmtId="14" fontId="310" fillId="70" borderId="12" xfId="36" applyNumberFormat="1" applyFont="1" applyFill="1" applyBorder="1" applyAlignment="1">
      <alignment horizontal="left"/>
      <protection/>
    </xf>
    <xf numFmtId="49" fontId="233" fillId="26" borderId="12" xfId="34" applyNumberFormat="1" applyFont="1" applyFill="1" applyBorder="1" applyAlignment="1" applyProtection="1">
      <alignment horizontal="center" vertical="center"/>
      <protection locked="0"/>
    </xf>
    <xf numFmtId="49" fontId="245" fillId="40" borderId="13" xfId="34" applyNumberFormat="1" applyFont="1" applyFill="1" applyBorder="1" applyAlignment="1" applyProtection="1">
      <alignment horizontal="center" vertical="center" wrapText="1"/>
      <protection/>
    </xf>
    <xf numFmtId="186" fontId="302" fillId="70" borderId="97" xfId="34" applyNumberFormat="1" applyFont="1" applyFill="1" applyBorder="1" applyAlignment="1">
      <alignment horizontal="center"/>
      <protection/>
    </xf>
    <xf numFmtId="49" fontId="311" fillId="70" borderId="66" xfId="34" applyNumberFormat="1" applyFont="1" applyFill="1" applyBorder="1" applyAlignment="1" quotePrefix="1">
      <alignment horizontal="center"/>
      <protection/>
    </xf>
    <xf numFmtId="49" fontId="305" fillId="70" borderId="63" xfId="34" applyNumberFormat="1" applyFont="1" applyFill="1" applyBorder="1" applyAlignment="1" quotePrefix="1">
      <alignment horizontal="center"/>
      <protection/>
    </xf>
    <xf numFmtId="49" fontId="299" fillId="70" borderId="63" xfId="34" applyNumberFormat="1" applyFont="1" applyFill="1" applyBorder="1" applyAlignment="1" quotePrefix="1">
      <alignment horizontal="center"/>
      <protection/>
    </xf>
    <xf numFmtId="49" fontId="305" fillId="70" borderId="174" xfId="34" applyNumberFormat="1" applyFont="1" applyFill="1" applyBorder="1" applyAlignment="1" quotePrefix="1">
      <alignment horizontal="center"/>
      <protection/>
    </xf>
    <xf numFmtId="49" fontId="299" fillId="70" borderId="129" xfId="34" applyNumberFormat="1" applyFont="1" applyFill="1" applyBorder="1" applyAlignment="1" quotePrefix="1">
      <alignment horizontal="center"/>
      <protection/>
    </xf>
    <xf numFmtId="49" fontId="305" fillId="70" borderId="66" xfId="34" applyNumberFormat="1" applyFont="1" applyFill="1" applyBorder="1" applyAlignment="1" quotePrefix="1">
      <alignment horizontal="center"/>
      <protection/>
    </xf>
    <xf numFmtId="49" fontId="243" fillId="70" borderId="64" xfId="34" applyNumberFormat="1" applyFont="1" applyFill="1" applyBorder="1" applyAlignment="1" quotePrefix="1">
      <alignment horizontal="center"/>
      <protection/>
    </xf>
    <xf numFmtId="0" fontId="235" fillId="26" borderId="23" xfId="0" applyFont="1" applyFill="1" applyBorder="1" applyAlignment="1" applyProtection="1">
      <alignment horizontal="center" vertical="center" wrapText="1"/>
      <protection/>
    </xf>
    <xf numFmtId="0" fontId="235" fillId="26" borderId="24" xfId="0" applyFont="1" applyFill="1" applyBorder="1" applyAlignment="1" applyProtection="1">
      <alignment horizontal="center" vertical="center" wrapText="1"/>
      <protection/>
    </xf>
    <xf numFmtId="0" fontId="235" fillId="26" borderId="22" xfId="0" applyFont="1" applyFill="1" applyBorder="1" applyAlignment="1" applyProtection="1">
      <alignment horizontal="center" vertical="center" wrapText="1"/>
      <protection/>
    </xf>
    <xf numFmtId="0" fontId="267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3" fillId="73" borderId="0" xfId="36" applyFill="1">
      <alignment/>
      <protection/>
    </xf>
    <xf numFmtId="0" fontId="213" fillId="26" borderId="0" xfId="36" applyFill="1">
      <alignment/>
      <protection/>
    </xf>
    <xf numFmtId="188" fontId="239" fillId="29" borderId="31" xfId="34" applyNumberFormat="1" applyFont="1" applyFill="1" applyBorder="1" applyAlignment="1" applyProtection="1">
      <alignment horizontal="center" vertical="center"/>
      <protection/>
    </xf>
    <xf numFmtId="188" fontId="239" fillId="4" borderId="97" xfId="34" applyNumberFormat="1" applyFont="1" applyFill="1" applyBorder="1" applyAlignment="1" applyProtection="1">
      <alignment horizontal="center" vertical="center"/>
      <protection/>
    </xf>
    <xf numFmtId="188" fontId="239" fillId="4" borderId="17" xfId="34" applyNumberFormat="1" applyFont="1" applyFill="1" applyBorder="1" applyAlignment="1" applyProtection="1">
      <alignment horizontal="center" vertical="center"/>
      <protection/>
    </xf>
    <xf numFmtId="188" fontId="239" fillId="4" borderId="13" xfId="34" applyNumberFormat="1" applyFont="1" applyFill="1" applyBorder="1" applyAlignment="1" applyProtection="1">
      <alignment horizontal="center" vertical="center"/>
      <protection/>
    </xf>
    <xf numFmtId="188" fontId="239" fillId="5" borderId="97" xfId="34" applyNumberFormat="1" applyFont="1" applyFill="1" applyBorder="1" applyAlignment="1" applyProtection="1">
      <alignment horizontal="center" vertical="center"/>
      <protection/>
    </xf>
    <xf numFmtId="188" fontId="239" fillId="5" borderId="17" xfId="34" applyNumberFormat="1" applyFont="1" applyFill="1" applyBorder="1" applyAlignment="1" applyProtection="1">
      <alignment horizontal="center" vertical="center"/>
      <protection/>
    </xf>
    <xf numFmtId="188" fontId="239" fillId="5" borderId="13" xfId="34" applyNumberFormat="1" applyFont="1" applyFill="1" applyBorder="1" applyAlignment="1" applyProtection="1">
      <alignment horizontal="center" vertical="center"/>
      <protection/>
    </xf>
    <xf numFmtId="188" fontId="239" fillId="45" borderId="124" xfId="34" applyNumberFormat="1" applyFont="1" applyFill="1" applyBorder="1" applyAlignment="1" applyProtection="1">
      <alignment horizontal="center" vertical="center"/>
      <protection/>
    </xf>
    <xf numFmtId="188" fontId="239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5" xfId="34" applyNumberFormat="1" applyFont="1" applyFill="1" applyBorder="1" applyAlignment="1" applyProtection="1">
      <alignment horizontal="right" vertical="center"/>
      <protection locked="0"/>
    </xf>
    <xf numFmtId="3" fontId="5" fillId="39" borderId="176" xfId="34" applyNumberFormat="1" applyFont="1" applyFill="1" applyBorder="1" applyAlignment="1" applyProtection="1">
      <alignment horizontal="right" vertical="center"/>
      <protection locked="0"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188" fontId="239" fillId="53" borderId="178" xfId="34" applyNumberFormat="1" applyFont="1" applyFill="1" applyBorder="1" applyAlignment="1" applyProtection="1">
      <alignment horizontal="center" vertical="center"/>
      <protection/>
    </xf>
    <xf numFmtId="188" fontId="239" fillId="29" borderId="179" xfId="34" applyNumberFormat="1" applyFont="1" applyFill="1" applyBorder="1" applyAlignment="1" applyProtection="1">
      <alignment horizontal="center" vertical="center"/>
      <protection/>
    </xf>
    <xf numFmtId="188" fontId="239" fillId="29" borderId="180" xfId="34" applyNumberFormat="1" applyFont="1" applyFill="1" applyBorder="1" applyAlignment="1" applyProtection="1">
      <alignment horizontal="center" vertical="center"/>
      <protection/>
    </xf>
    <xf numFmtId="188" fontId="239" fillId="53" borderId="181" xfId="34" applyNumberFormat="1" applyFont="1" applyFill="1" applyBorder="1" applyAlignment="1" applyProtection="1">
      <alignment horizontal="center" vertical="center"/>
      <protection/>
    </xf>
    <xf numFmtId="188" fontId="239" fillId="53" borderId="171" xfId="34" applyNumberFormat="1" applyFont="1" applyFill="1" applyBorder="1" applyAlignment="1" applyProtection="1">
      <alignment horizontal="center" vertical="center"/>
      <protection/>
    </xf>
    <xf numFmtId="181" fontId="31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6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/>
      <protection/>
    </xf>
    <xf numFmtId="38" fontId="313" fillId="45" borderId="47" xfId="47" applyNumberFormat="1" applyFont="1" applyFill="1" applyBorder="1" applyAlignment="1" applyProtection="1">
      <alignment/>
      <protection/>
    </xf>
    <xf numFmtId="38" fontId="313" fillId="45" borderId="147" xfId="47" applyNumberFormat="1" applyFont="1" applyFill="1" applyBorder="1" applyAlignment="1" applyProtection="1">
      <alignment/>
      <protection/>
    </xf>
    <xf numFmtId="197" fontId="314" fillId="45" borderId="66" xfId="3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5" fillId="45" borderId="145" xfId="37" applyNumberFormat="1" applyFont="1" applyFill="1" applyBorder="1" applyAlignment="1" applyProtection="1">
      <alignment/>
      <protection/>
    </xf>
    <xf numFmtId="38" fontId="313" fillId="45" borderId="125" xfId="47" applyNumberFormat="1" applyFont="1" applyFill="1" applyBorder="1" applyAlignment="1" applyProtection="1">
      <alignment horizontal="center"/>
      <protection/>
    </xf>
    <xf numFmtId="38" fontId="313" fillId="45" borderId="47" xfId="47" applyNumberFormat="1" applyFont="1" applyFill="1" applyBorder="1" applyAlignment="1" applyProtection="1">
      <alignment horizontal="center"/>
      <protection/>
    </xf>
    <xf numFmtId="38" fontId="313" fillId="45" borderId="147" xfId="47" applyNumberFormat="1" applyFont="1" applyFill="1" applyBorder="1" applyAlignment="1" applyProtection="1">
      <alignment horizontal="center"/>
      <protection/>
    </xf>
    <xf numFmtId="188" fontId="239" fillId="26" borderId="13" xfId="34" applyNumberFormat="1" applyFont="1" applyFill="1" applyBorder="1" applyAlignment="1" applyProtection="1">
      <alignment horizontal="center" vertical="center"/>
      <protection/>
    </xf>
    <xf numFmtId="188" fontId="239" fillId="45" borderId="60" xfId="34" applyNumberFormat="1" applyFont="1" applyFill="1" applyBorder="1" applyAlignment="1" applyProtection="1">
      <alignment horizontal="center" vertical="center"/>
      <protection/>
    </xf>
    <xf numFmtId="188" fontId="239" fillId="45" borderId="182" xfId="34" applyNumberFormat="1" applyFont="1" applyFill="1" applyBorder="1" applyAlignment="1" applyProtection="1">
      <alignment horizontal="center" vertical="center"/>
      <protection/>
    </xf>
    <xf numFmtId="188" fontId="239" fillId="53" borderId="111" xfId="34" applyNumberFormat="1" applyFont="1" applyFill="1" applyBorder="1" applyAlignment="1" applyProtection="1">
      <alignment horizontal="center" vertical="center"/>
      <protection/>
    </xf>
    <xf numFmtId="188" fontId="239" fillId="53" borderId="146" xfId="34" applyNumberFormat="1" applyFont="1" applyFill="1" applyBorder="1" applyAlignment="1" applyProtection="1">
      <alignment horizontal="center" vertical="center"/>
      <protection/>
    </xf>
    <xf numFmtId="188" fontId="239" fillId="53" borderId="33" xfId="34" applyNumberFormat="1" applyFont="1" applyFill="1" applyBorder="1" applyAlignment="1" applyProtection="1">
      <alignment horizontal="center" vertical="center"/>
      <protection/>
    </xf>
    <xf numFmtId="188" fontId="239" fillId="53" borderId="29" xfId="34" applyNumberFormat="1" applyFont="1" applyFill="1" applyBorder="1" applyAlignment="1" applyProtection="1">
      <alignment horizontal="center" vertical="center"/>
      <protection/>
    </xf>
    <xf numFmtId="188" fontId="239" fillId="53" borderId="176" xfId="34" applyNumberFormat="1" applyFont="1" applyFill="1" applyBorder="1" applyAlignment="1" applyProtection="1">
      <alignment horizontal="center" vertical="center"/>
      <protection/>
    </xf>
    <xf numFmtId="188" fontId="239" fillId="53" borderId="175" xfId="34" applyNumberFormat="1" applyFont="1" applyFill="1" applyBorder="1" applyAlignment="1" applyProtection="1">
      <alignment horizontal="center" vertical="center"/>
      <protection/>
    </xf>
    <xf numFmtId="188" fontId="239" fillId="45" borderId="183" xfId="34" applyNumberFormat="1" applyFont="1" applyFill="1" applyBorder="1" applyAlignment="1" applyProtection="1">
      <alignment horizontal="center" vertical="center"/>
      <protection/>
    </xf>
    <xf numFmtId="188" fontId="239" fillId="45" borderId="184" xfId="34" applyNumberFormat="1" applyFont="1" applyFill="1" applyBorder="1" applyAlignment="1" applyProtection="1">
      <alignment horizontal="center" vertical="center"/>
      <protection/>
    </xf>
    <xf numFmtId="3" fontId="5" fillId="39" borderId="185" xfId="34" applyNumberFormat="1" applyFont="1" applyFill="1" applyBorder="1" applyAlignment="1" applyProtection="1">
      <alignment horizontal="right" vertical="center"/>
      <protection locked="0"/>
    </xf>
    <xf numFmtId="188" fontId="239" fillId="45" borderId="186" xfId="34" applyNumberFormat="1" applyFont="1" applyFill="1" applyBorder="1" applyAlignment="1" applyProtection="1">
      <alignment horizontal="center" vertical="center"/>
      <protection/>
    </xf>
    <xf numFmtId="188" fontId="239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49" fontId="245" fillId="74" borderId="13" xfId="34" applyNumberFormat="1" applyFont="1" applyFill="1" applyBorder="1" applyAlignment="1" applyProtection="1">
      <alignment horizontal="center" vertical="center" wrapText="1"/>
      <protection/>
    </xf>
    <xf numFmtId="0" fontId="267" fillId="39" borderId="26" xfId="34" applyFont="1" applyFill="1" applyBorder="1" applyAlignment="1">
      <alignment vertical="center"/>
      <protection/>
    </xf>
    <xf numFmtId="1" fontId="245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45" fillId="39" borderId="18" xfId="34" applyNumberFormat="1" applyFont="1" applyFill="1" applyBorder="1" applyAlignment="1" applyProtection="1">
      <alignment horizontal="center" vertical="center" wrapText="1"/>
      <protection/>
    </xf>
    <xf numFmtId="49" fontId="267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310" fillId="71" borderId="0" xfId="36" applyFont="1" applyFill="1">
      <alignment/>
      <protection/>
    </xf>
    <xf numFmtId="0" fontId="310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187" xfId="0" applyFont="1" applyFill="1" applyBorder="1" applyAlignment="1" quotePrefix="1">
      <alignment horizontal="left"/>
    </xf>
    <xf numFmtId="0" fontId="45" fillId="70" borderId="188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5" borderId="0" xfId="43" applyFont="1" applyFill="1" applyAlignment="1" quotePrefix="1">
      <alignment horizontal="left"/>
      <protection/>
    </xf>
    <xf numFmtId="182" fontId="310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10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05" fillId="0" borderId="0" xfId="34" applyFont="1" applyAlignment="1" quotePrefix="1">
      <alignment horizontal="center"/>
      <protection/>
    </xf>
    <xf numFmtId="0" fontId="309" fillId="0" borderId="0" xfId="34" applyFont="1" applyAlignment="1">
      <alignment horizontal="left"/>
      <protection/>
    </xf>
    <xf numFmtId="0" fontId="310" fillId="0" borderId="12" xfId="36" applyFont="1" applyBorder="1">
      <alignment/>
      <protection/>
    </xf>
    <xf numFmtId="0" fontId="19" fillId="59" borderId="0" xfId="34" applyFont="1" applyFill="1" applyBorder="1" applyAlignment="1">
      <alignment vertic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16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1" fillId="64" borderId="122" xfId="47" applyNumberFormat="1" applyFont="1" applyFill="1" applyBorder="1" applyAlignment="1" applyProtection="1">
      <alignment horizontal="center"/>
      <protection/>
    </xf>
    <xf numFmtId="38" fontId="251" fillId="64" borderId="41" xfId="47" applyNumberFormat="1" applyFont="1" applyFill="1" applyBorder="1" applyAlignment="1" applyProtection="1">
      <alignment horizontal="center"/>
      <protection/>
    </xf>
    <xf numFmtId="38" fontId="251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6" fillId="39" borderId="26" xfId="38" applyFont="1" applyFill="1" applyBorder="1" applyAlignment="1" applyProtection="1">
      <alignment horizontal="center"/>
      <protection/>
    </xf>
    <xf numFmtId="0" fontId="316" fillId="39" borderId="0" xfId="38" applyFont="1" applyFill="1" applyBorder="1" applyAlignment="1" applyProtection="1">
      <alignment horizontal="center"/>
      <protection/>
    </xf>
    <xf numFmtId="0" fontId="316" fillId="39" borderId="11" xfId="38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6" fontId="230" fillId="39" borderId="109" xfId="77" applyNumberFormat="1" applyFill="1" applyBorder="1" applyAlignment="1" applyProtection="1">
      <alignment horizontal="center" vertical="center"/>
      <protection/>
    </xf>
    <xf numFmtId="186" fontId="275" fillId="39" borderId="13" xfId="34" applyNumberFormat="1" applyFont="1" applyFill="1" applyBorder="1" applyAlignment="1" applyProtection="1">
      <alignment horizontal="center" vertical="center"/>
      <protection/>
    </xf>
    <xf numFmtId="3" fontId="230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5" fillId="48" borderId="109" xfId="34" applyNumberFormat="1" applyFont="1" applyFill="1" applyBorder="1" applyAlignment="1" applyProtection="1">
      <alignment horizontal="center" vertical="center"/>
      <protection/>
    </xf>
    <xf numFmtId="1" fontId="245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2" fillId="42" borderId="126" xfId="0" applyFont="1" applyFill="1" applyBorder="1" applyAlignment="1" applyProtection="1">
      <alignment horizontal="center" vertical="center" wrapText="1"/>
      <protection/>
    </xf>
    <xf numFmtId="0" fontId="23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88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0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5" fillId="48" borderId="109" xfId="34" applyNumberFormat="1" applyFont="1" applyFill="1" applyBorder="1" applyAlignment="1" applyProtection="1">
      <alignment horizontal="center" vertical="center"/>
      <protection locked="0"/>
    </xf>
    <xf numFmtId="1" fontId="245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8" fillId="5" borderId="25" xfId="34" applyFont="1" applyFill="1" applyBorder="1" applyAlignment="1">
      <alignment horizontal="left" vertical="center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3" fontId="319" fillId="26" borderId="109" xfId="34" applyNumberFormat="1" applyFont="1" applyFill="1" applyBorder="1" applyAlignment="1" applyProtection="1">
      <alignment horizontal="center" vertical="center"/>
      <protection locked="0"/>
    </xf>
    <xf numFmtId="3" fontId="319" fillId="26" borderId="25" xfId="34" applyNumberFormat="1" applyFont="1" applyFill="1" applyBorder="1" applyAlignment="1" applyProtection="1">
      <alignment horizontal="center" vertical="center"/>
      <protection locked="0"/>
    </xf>
    <xf numFmtId="3" fontId="319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7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7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242" fillId="48" borderId="109" xfId="34" applyFont="1" applyFill="1" applyBorder="1" applyAlignment="1" applyProtection="1">
      <alignment horizontal="center" vertical="center" wrapText="1"/>
      <protection/>
    </xf>
    <xf numFmtId="0" fontId="242" fillId="48" borderId="25" xfId="34" applyFont="1" applyFill="1" applyBorder="1" applyAlignment="1" applyProtection="1">
      <alignment horizontal="center" vertical="center" wrapText="1"/>
      <protection/>
    </xf>
    <xf numFmtId="0" fontId="242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5" fillId="48" borderId="25" xfId="34" applyFont="1" applyFill="1" applyBorder="1" applyAlignment="1" applyProtection="1">
      <alignment wrapText="1"/>
      <protection/>
    </xf>
    <xf numFmtId="0" fontId="245" fillId="48" borderId="97" xfId="34" applyFont="1" applyFill="1" applyBorder="1" applyAlignment="1" applyProtection="1">
      <alignment wrapText="1"/>
      <protection/>
    </xf>
    <xf numFmtId="0" fontId="245" fillId="26" borderId="109" xfId="34" applyFont="1" applyFill="1" applyBorder="1" applyAlignment="1" applyProtection="1">
      <alignment horizontal="left" vertical="center"/>
      <protection/>
    </xf>
    <xf numFmtId="0" fontId="245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5" fillId="48" borderId="25" xfId="34" applyFont="1" applyFill="1" applyBorder="1" applyAlignment="1" applyProtection="1">
      <alignment horizontal="left"/>
      <protection/>
    </xf>
    <xf numFmtId="0" fontId="245" fillId="48" borderId="97" xfId="34" applyFont="1" applyFill="1" applyBorder="1" applyAlignment="1" applyProtection="1">
      <alignment horizontal="left"/>
      <protection/>
    </xf>
    <xf numFmtId="0" fontId="245" fillId="48" borderId="25" xfId="34" applyFont="1" applyFill="1" applyBorder="1" applyAlignment="1" applyProtection="1">
      <alignment horizontal="left" vertical="center"/>
      <protection/>
    </xf>
    <xf numFmtId="0" fontId="245" fillId="48" borderId="97" xfId="34" applyFont="1" applyFill="1" applyBorder="1" applyAlignment="1" applyProtection="1">
      <alignment horizontal="left" vertical="center"/>
      <protection/>
    </xf>
    <xf numFmtId="0" fontId="245" fillId="48" borderId="25" xfId="34" applyFont="1" applyFill="1" applyBorder="1" applyAlignment="1" applyProtection="1">
      <alignment vertical="center" wrapText="1"/>
      <protection/>
    </xf>
    <xf numFmtId="0" fontId="245" fillId="48" borderId="97" xfId="34" applyFont="1" applyFill="1" applyBorder="1" applyAlignment="1" applyProtection="1">
      <alignment vertical="center" wrapText="1"/>
      <protection/>
    </xf>
    <xf numFmtId="0" fontId="245" fillId="48" borderId="25" xfId="42" applyFont="1" applyFill="1" applyBorder="1" applyAlignment="1" applyProtection="1" quotePrefix="1">
      <alignment horizontal="left" vertical="center" wrapText="1"/>
      <protection/>
    </xf>
    <xf numFmtId="0" fontId="245" fillId="48" borderId="97" xfId="42" applyFont="1" applyFill="1" applyBorder="1" applyAlignment="1" applyProtection="1" quotePrefix="1">
      <alignment horizontal="left" vertical="center" wrapText="1"/>
      <protection/>
    </xf>
    <xf numFmtId="0" fontId="245" fillId="48" borderId="25" xfId="42" applyFont="1" applyFill="1" applyBorder="1" applyAlignment="1" applyProtection="1">
      <alignment horizontal="left" vertical="center"/>
      <protection/>
    </xf>
    <xf numFmtId="0" fontId="245" fillId="48" borderId="97" xfId="42" applyFont="1" applyFill="1" applyBorder="1" applyAlignment="1" applyProtection="1">
      <alignment horizontal="left" vertical="center"/>
      <protection/>
    </xf>
    <xf numFmtId="0" fontId="245" fillId="48" borderId="25" xfId="42" applyFont="1" applyFill="1" applyBorder="1" applyAlignment="1" applyProtection="1" quotePrefix="1">
      <alignment horizontal="left" vertical="center"/>
      <protection/>
    </xf>
    <xf numFmtId="0" fontId="245" fillId="48" borderId="97" xfId="42" applyFont="1" applyFill="1" applyBorder="1" applyAlignment="1" applyProtection="1" quotePrefix="1">
      <alignment horizontal="left" vertical="center"/>
      <protection/>
    </xf>
    <xf numFmtId="0" fontId="245" fillId="48" borderId="25" xfId="42" applyFont="1" applyFill="1" applyBorder="1" applyAlignment="1" applyProtection="1">
      <alignment vertical="center" wrapText="1"/>
      <protection/>
    </xf>
    <xf numFmtId="0" fontId="245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2" fillId="48" borderId="109" xfId="34" applyFont="1" applyFill="1" applyBorder="1" applyAlignment="1" applyProtection="1">
      <alignment horizontal="center" vertical="center" wrapText="1"/>
      <protection locked="0"/>
    </xf>
    <xf numFmtId="0" fontId="242" fillId="48" borderId="25" xfId="34" applyFont="1" applyFill="1" applyBorder="1" applyAlignment="1" applyProtection="1">
      <alignment horizontal="center" vertical="center" wrapText="1"/>
      <protection locked="0"/>
    </xf>
    <xf numFmtId="0" fontId="242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6" fillId="47" borderId="14" xfId="0" applyFont="1" applyFill="1" applyBorder="1" applyAlignment="1" applyProtection="1">
      <alignment horizontal="center" vertical="center"/>
      <protection/>
    </xf>
    <xf numFmtId="0" fontId="246" fillId="47" borderId="15" xfId="0" applyFont="1" applyFill="1" applyBorder="1" applyAlignment="1" applyProtection="1">
      <alignment horizontal="center" vertical="center"/>
      <protection/>
    </xf>
    <xf numFmtId="0" fontId="246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49" borderId="14" xfId="0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5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22" fillId="52" borderId="14" xfId="34" applyFont="1" applyFill="1" applyBorder="1" applyAlignment="1" applyProtection="1">
      <alignment horizontal="center" vertical="center"/>
      <protection/>
    </xf>
    <xf numFmtId="0" fontId="322" fillId="52" borderId="15" xfId="34" applyFont="1" applyFill="1" applyBorder="1" applyAlignment="1" applyProtection="1">
      <alignment horizontal="center" vertical="center"/>
      <protection/>
    </xf>
    <xf numFmtId="0" fontId="322" fillId="52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970</v>
      </c>
      <c r="C1" s="995"/>
      <c r="D1" s="995"/>
      <c r="E1" s="996"/>
      <c r="F1" s="997" t="s">
        <v>953</v>
      </c>
      <c r="G1" s="998" t="s">
        <v>971</v>
      </c>
      <c r="H1" s="996"/>
      <c r="I1" s="999" t="s">
        <v>972</v>
      </c>
      <c r="J1" s="999"/>
      <c r="K1" s="996"/>
      <c r="L1" s="1000" t="s">
        <v>973</v>
      </c>
      <c r="M1" s="996"/>
      <c r="N1" s="1001"/>
      <c r="O1" s="996"/>
      <c r="P1" s="1002" t="s">
        <v>974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13" t="str">
        <f>+OTCHET!B9</f>
        <v>ОУ Патриарх Евтимий</v>
      </c>
      <c r="C2" s="1714"/>
      <c r="D2" s="1715"/>
      <c r="E2" s="1007"/>
      <c r="F2" s="1008">
        <f>+OTCHET!H9</f>
        <v>0</v>
      </c>
      <c r="G2" s="1009" t="str">
        <f>+OTCHET!F12</f>
        <v>5401</v>
      </c>
      <c r="H2" s="1010"/>
      <c r="I2" s="1716">
        <f>+OTCHET!H610</f>
        <v>0</v>
      </c>
      <c r="J2" s="1717"/>
      <c r="K2" s="1001"/>
      <c r="L2" s="1718">
        <f>OTCHET!H608</f>
        <v>0</v>
      </c>
      <c r="M2" s="1719"/>
      <c r="N2" s="1720"/>
      <c r="O2" s="1011"/>
      <c r="P2" s="1012">
        <f>OTCHET!E15</f>
        <v>98</v>
      </c>
      <c r="Q2" s="1013" t="str">
        <f>OTCHET!F15</f>
        <v>СЕС - КСФ</v>
      </c>
      <c r="R2" s="1014"/>
      <c r="S2" s="994" t="s">
        <v>975</v>
      </c>
      <c r="T2" s="1721">
        <f>+OTCHET!I9</f>
        <v>0</v>
      </c>
      <c r="U2" s="1722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976</v>
      </c>
      <c r="C4" s="1019"/>
      <c r="D4" s="1019"/>
      <c r="E4" s="1020"/>
      <c r="F4" s="1019"/>
      <c r="G4" s="1021"/>
      <c r="H4" s="1021"/>
      <c r="I4" s="1021"/>
      <c r="J4" s="1021" t="s">
        <v>977</v>
      </c>
      <c r="K4" s="1010"/>
      <c r="L4" s="1022">
        <f>+Q4</f>
        <v>2024</v>
      </c>
      <c r="M4" s="1023"/>
      <c r="N4" s="1023"/>
      <c r="O4" s="1011"/>
      <c r="P4" s="1024" t="s">
        <v>977</v>
      </c>
      <c r="Q4" s="1022">
        <f>+OTCHET!C3</f>
        <v>2024</v>
      </c>
      <c r="R4" s="1014"/>
      <c r="S4" s="1723" t="s">
        <v>978</v>
      </c>
      <c r="T4" s="1723"/>
      <c r="U4" s="1723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979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45382</v>
      </c>
      <c r="M6" s="1007"/>
      <c r="N6" s="1032" t="s">
        <v>980</v>
      </c>
      <c r="O6" s="996"/>
      <c r="P6" s="1033">
        <f>OTCHET!F9</f>
        <v>45382</v>
      </c>
      <c r="Q6" s="1032" t="s">
        <v>980</v>
      </c>
      <c r="R6" s="1034"/>
      <c r="S6" s="1724">
        <f>+Q4</f>
        <v>2024</v>
      </c>
      <c r="T6" s="1724"/>
      <c r="U6" s="1724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981</v>
      </c>
      <c r="G8" s="1044" t="s">
        <v>982</v>
      </c>
      <c r="H8" s="1007"/>
      <c r="I8" s="1045" t="s">
        <v>983</v>
      </c>
      <c r="J8" s="1046" t="s">
        <v>984</v>
      </c>
      <c r="K8" s="1007"/>
      <c r="L8" s="1047" t="s">
        <v>985</v>
      </c>
      <c r="M8" s="1007"/>
      <c r="N8" s="1048" t="s">
        <v>986</v>
      </c>
      <c r="O8" s="1049"/>
      <c r="P8" s="1050" t="s">
        <v>987</v>
      </c>
      <c r="Q8" s="1051" t="s">
        <v>988</v>
      </c>
      <c r="R8" s="1034"/>
      <c r="S8" s="1704" t="s">
        <v>957</v>
      </c>
      <c r="T8" s="1705"/>
      <c r="U8" s="1706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989</v>
      </c>
      <c r="C9" s="1053"/>
      <c r="D9" s="1054"/>
      <c r="E9" s="1007"/>
      <c r="F9" s="1055">
        <f>+L4</f>
        <v>2024</v>
      </c>
      <c r="G9" s="1056">
        <f>+L6</f>
        <v>45382</v>
      </c>
      <c r="H9" s="1007"/>
      <c r="I9" s="1057">
        <f>+L4</f>
        <v>2024</v>
      </c>
      <c r="J9" s="1058">
        <f>+L6</f>
        <v>45382</v>
      </c>
      <c r="K9" s="1059"/>
      <c r="L9" s="1060">
        <f>+L6</f>
        <v>45382</v>
      </c>
      <c r="M9" s="1059"/>
      <c r="N9" s="1061">
        <f>+L6</f>
        <v>45382</v>
      </c>
      <c r="O9" s="1062"/>
      <c r="P9" s="1063">
        <f>+L4</f>
        <v>2024</v>
      </c>
      <c r="Q9" s="1061">
        <f>+L6</f>
        <v>45382</v>
      </c>
      <c r="R9" s="1034"/>
      <c r="S9" s="1707" t="s">
        <v>958</v>
      </c>
      <c r="T9" s="1708"/>
      <c r="U9" s="1709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990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991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992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992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993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993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994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68" t="s">
        <v>995</v>
      </c>
      <c r="T13" s="1669"/>
      <c r="U13" s="1670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1988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59" t="s">
        <v>1976</v>
      </c>
      <c r="T14" s="1660"/>
      <c r="U14" s="1661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1974</v>
      </c>
      <c r="C15" s="1578"/>
      <c r="D15" s="1579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0" t="s">
        <v>1975</v>
      </c>
      <c r="T15" s="1711"/>
      <c r="U15" s="1712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996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59" t="s">
        <v>997</v>
      </c>
      <c r="T16" s="1660"/>
      <c r="U16" s="1661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998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59" t="s">
        <v>999</v>
      </c>
      <c r="T17" s="1660"/>
      <c r="U17" s="1661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1000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59" t="s">
        <v>1001</v>
      </c>
      <c r="T18" s="1660"/>
      <c r="U18" s="1661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1002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59" t="s">
        <v>1003</v>
      </c>
      <c r="T19" s="1660"/>
      <c r="U19" s="1661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1004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59" t="s">
        <v>1005</v>
      </c>
      <c r="T20" s="1660"/>
      <c r="U20" s="1661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1006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59" t="s">
        <v>1007</v>
      </c>
      <c r="T21" s="1660"/>
      <c r="U21" s="1661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1008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89" t="s">
        <v>1977</v>
      </c>
      <c r="T22" s="1690"/>
      <c r="U22" s="1691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1009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74" t="s">
        <v>1010</v>
      </c>
      <c r="T23" s="1675"/>
      <c r="U23" s="1676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1011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1011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1012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68" t="s">
        <v>1013</v>
      </c>
      <c r="T25" s="1669"/>
      <c r="U25" s="1670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1014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59" t="s">
        <v>1015</v>
      </c>
      <c r="T26" s="1660"/>
      <c r="U26" s="1661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1016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89" t="s">
        <v>1017</v>
      </c>
      <c r="T27" s="1690"/>
      <c r="U27" s="1691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1018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74" t="s">
        <v>1019</v>
      </c>
      <c r="T28" s="1675"/>
      <c r="U28" s="1676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1020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1021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1022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1023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1024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1025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74" t="s">
        <v>1026</v>
      </c>
      <c r="T35" s="1675"/>
      <c r="U35" s="1676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1027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01" t="s">
        <v>1028</v>
      </c>
      <c r="T36" s="1702"/>
      <c r="U36" s="1703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1029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695" t="s">
        <v>1030</v>
      </c>
      <c r="T37" s="1696"/>
      <c r="U37" s="1697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1031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698" t="s">
        <v>1032</v>
      </c>
      <c r="T38" s="1699"/>
      <c r="U38" s="1700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1033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74" t="s">
        <v>1034</v>
      </c>
      <c r="T40" s="1675"/>
      <c r="U40" s="1676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1035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1035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1036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68" t="s">
        <v>1037</v>
      </c>
      <c r="T42" s="1669"/>
      <c r="U42" s="1670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1038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59" t="s">
        <v>1039</v>
      </c>
      <c r="T43" s="1660"/>
      <c r="U43" s="1661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1991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59" t="s">
        <v>1040</v>
      </c>
      <c r="T44" s="1660"/>
      <c r="U44" s="1661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1041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89" t="s">
        <v>1042</v>
      </c>
      <c r="T45" s="1690"/>
      <c r="U45" s="1691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1043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74" t="s">
        <v>1044</v>
      </c>
      <c r="T46" s="1675"/>
      <c r="U46" s="1676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1045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86" t="s">
        <v>1046</v>
      </c>
      <c r="T48" s="1687"/>
      <c r="U48" s="1688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1047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1047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1048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1048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1049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30699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30699</v>
      </c>
      <c r="Q51" s="1090">
        <f>+ROUND(OTCHET!L205-SUM(OTCHET!L217:L219)+OTCHET!L274+IF(+OR(OTCHET!$F$12=5500,OTCHET!$F$12=5600),0,+OTCHET!L300),0)</f>
        <v>0</v>
      </c>
      <c r="R51" s="1034"/>
      <c r="S51" s="1668" t="s">
        <v>1050</v>
      </c>
      <c r="T51" s="1669"/>
      <c r="U51" s="1670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1051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59" t="s">
        <v>1052</v>
      </c>
      <c r="T52" s="1660"/>
      <c r="U52" s="1661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1053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59" t="s">
        <v>1054</v>
      </c>
      <c r="T53" s="1660"/>
      <c r="U53" s="1661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1055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59" t="s">
        <v>1056</v>
      </c>
      <c r="T54" s="1660"/>
      <c r="U54" s="1661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1057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689" t="s">
        <v>1058</v>
      </c>
      <c r="T55" s="1690"/>
      <c r="U55" s="1691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1059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30699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30699</v>
      </c>
      <c r="Q56" s="1196">
        <f>+ROUND(+SUM(Q51:Q55),0)</f>
        <v>0</v>
      </c>
      <c r="R56" s="1034"/>
      <c r="S56" s="1674" t="s">
        <v>1060</v>
      </c>
      <c r="T56" s="1675"/>
      <c r="U56" s="1676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1061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1061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1062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668" t="s">
        <v>1063</v>
      </c>
      <c r="T58" s="1669"/>
      <c r="U58" s="1670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1064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659" t="s">
        <v>1065</v>
      </c>
      <c r="T59" s="1660"/>
      <c r="U59" s="1661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1066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659" t="s">
        <v>1067</v>
      </c>
      <c r="T60" s="1660"/>
      <c r="U60" s="1661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1068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689" t="s">
        <v>1069</v>
      </c>
      <c r="T61" s="1690"/>
      <c r="U61" s="1691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1070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1071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1072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674" t="s">
        <v>1073</v>
      </c>
      <c r="T63" s="1675"/>
      <c r="U63" s="1676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1074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1074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1075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68" t="s">
        <v>1076</v>
      </c>
      <c r="T65" s="1669"/>
      <c r="U65" s="1670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1077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659" t="s">
        <v>1078</v>
      </c>
      <c r="T66" s="1660"/>
      <c r="U66" s="1661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1079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74" t="s">
        <v>1080</v>
      </c>
      <c r="T67" s="1675"/>
      <c r="U67" s="1676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1081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1081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1082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668" t="s">
        <v>1083</v>
      </c>
      <c r="T69" s="1669"/>
      <c r="U69" s="1670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1084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659" t="s">
        <v>1085</v>
      </c>
      <c r="T70" s="1660"/>
      <c r="U70" s="1661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1086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74" t="s">
        <v>1087</v>
      </c>
      <c r="T71" s="1675"/>
      <c r="U71" s="1676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1088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1088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1089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668" t="s">
        <v>1090</v>
      </c>
      <c r="T73" s="1669"/>
      <c r="U73" s="1670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1091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659" t="s">
        <v>1092</v>
      </c>
      <c r="T74" s="1660"/>
      <c r="U74" s="1661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1093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74" t="s">
        <v>1094</v>
      </c>
      <c r="T75" s="1675"/>
      <c r="U75" s="1676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1095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30699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30699</v>
      </c>
      <c r="Q77" s="1220">
        <f>+ROUND(Q56+Q63+Q67+Q71+Q75,0)</f>
        <v>0</v>
      </c>
      <c r="R77" s="1034"/>
      <c r="S77" s="1677" t="s">
        <v>1096</v>
      </c>
      <c r="T77" s="1678"/>
      <c r="U77" s="1679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1097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1097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1098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34456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0</v>
      </c>
      <c r="O79" s="1085"/>
      <c r="P79" s="1095">
        <f>+ROUND(OTCHET!E422,0)</f>
        <v>34456</v>
      </c>
      <c r="Q79" s="1096">
        <f>+ROUND(OTCHET!L422,0)</f>
        <v>0</v>
      </c>
      <c r="R79" s="1034"/>
      <c r="S79" s="1668" t="s">
        <v>1099</v>
      </c>
      <c r="T79" s="1669"/>
      <c r="U79" s="1670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1100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-13992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-13992</v>
      </c>
      <c r="Q80" s="1108">
        <f>+ROUND(OTCHET!L432,0)</f>
        <v>0</v>
      </c>
      <c r="R80" s="1034"/>
      <c r="S80" s="1659" t="s">
        <v>1101</v>
      </c>
      <c r="T80" s="1660"/>
      <c r="U80" s="1661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1102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20464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0</v>
      </c>
      <c r="O81" s="1085"/>
      <c r="P81" s="1229">
        <f>+ROUND(P79+P80,0)</f>
        <v>20464</v>
      </c>
      <c r="Q81" s="1230">
        <f>+ROUND(Q79+Q80,0)</f>
        <v>0</v>
      </c>
      <c r="R81" s="1034"/>
      <c r="S81" s="1665" t="s">
        <v>1103</v>
      </c>
      <c r="T81" s="1666"/>
      <c r="U81" s="1667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692">
        <f>+IF(+SUM(F82:N82)=0,0,"Контрола: дефицит/излишък = финансиране с обратен знак (Г. + Д. = 0)")</f>
        <v>0</v>
      </c>
      <c r="C82" s="1693"/>
      <c r="D82" s="1694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1104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-10235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-10235</v>
      </c>
      <c r="Q83" s="1243">
        <f>+ROUND(Q48,0)-ROUND(Q77,0)+ROUND(Q81,0)</f>
        <v>0</v>
      </c>
      <c r="R83" s="1034"/>
      <c r="S83" s="1239" t="s">
        <v>1104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1105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10235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10235</v>
      </c>
      <c r="Q84" s="1251">
        <f>+ROUND(Q101,0)+ROUND(Q120,0)+ROUND(Q127,0)-ROUND(Q132,0)</f>
        <v>0</v>
      </c>
      <c r="R84" s="1034"/>
      <c r="S84" s="1246" t="s">
        <v>1105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1106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1106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1107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1107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1108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668" t="s">
        <v>1109</v>
      </c>
      <c r="T87" s="1669"/>
      <c r="U87" s="1670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1110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659" t="s">
        <v>1111</v>
      </c>
      <c r="T88" s="1660"/>
      <c r="U88" s="1661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1112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74" t="s">
        <v>1113</v>
      </c>
      <c r="T89" s="1675"/>
      <c r="U89" s="1676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1114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1114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1115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668" t="s">
        <v>1116</v>
      </c>
      <c r="T91" s="1669"/>
      <c r="U91" s="1670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1117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659" t="s">
        <v>1118</v>
      </c>
      <c r="T92" s="1660"/>
      <c r="U92" s="1661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1119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659" t="s">
        <v>1120</v>
      </c>
      <c r="T93" s="1660"/>
      <c r="U93" s="1661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1121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689" t="s">
        <v>1122</v>
      </c>
      <c r="T94" s="1690"/>
      <c r="U94" s="1691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1123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74" t="s">
        <v>1124</v>
      </c>
      <c r="T95" s="1675"/>
      <c r="U95" s="1676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1125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1125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1126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668" t="s">
        <v>1127</v>
      </c>
      <c r="T97" s="1669"/>
      <c r="U97" s="1670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1128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659" t="s">
        <v>1129</v>
      </c>
      <c r="T98" s="1660"/>
      <c r="U98" s="1661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1130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74" t="s">
        <v>1131</v>
      </c>
      <c r="T99" s="1675"/>
      <c r="U99" s="1676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1132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86" t="s">
        <v>1133</v>
      </c>
      <c r="T101" s="1687"/>
      <c r="U101" s="1688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1134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1134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1135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1135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1136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668" t="s">
        <v>1137</v>
      </c>
      <c r="T104" s="1669"/>
      <c r="U104" s="1670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1138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659" t="s">
        <v>1139</v>
      </c>
      <c r="T105" s="1660"/>
      <c r="U105" s="1661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1140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74" t="s">
        <v>1141</v>
      </c>
      <c r="T106" s="1675"/>
      <c r="U106" s="1676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1142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1142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1143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680" t="s">
        <v>1144</v>
      </c>
      <c r="T108" s="1681"/>
      <c r="U108" s="1682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1145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683" t="s">
        <v>1146</v>
      </c>
      <c r="T109" s="1684"/>
      <c r="U109" s="1685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1147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74" t="s">
        <v>1148</v>
      </c>
      <c r="T110" s="1675"/>
      <c r="U110" s="1676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1149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1149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1150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668" t="s">
        <v>1151</v>
      </c>
      <c r="T112" s="1669"/>
      <c r="U112" s="1670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1152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659" t="s">
        <v>1153</v>
      </c>
      <c r="T113" s="1660"/>
      <c r="U113" s="1661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1154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74" t="s">
        <v>1155</v>
      </c>
      <c r="T114" s="1675"/>
      <c r="U114" s="1676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1156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1156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1157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668" t="s">
        <v>1158</v>
      </c>
      <c r="T116" s="1669"/>
      <c r="U116" s="1670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1159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659" t="s">
        <v>1160</v>
      </c>
      <c r="T117" s="1660"/>
      <c r="U117" s="1661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1161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74" t="s">
        <v>1162</v>
      </c>
      <c r="T118" s="1675"/>
      <c r="U118" s="1676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1163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77" t="s">
        <v>1164</v>
      </c>
      <c r="T120" s="1678"/>
      <c r="U120" s="1679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1165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1165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1166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668" t="s">
        <v>1167</v>
      </c>
      <c r="T122" s="1669"/>
      <c r="U122" s="1670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1168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10235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10235</v>
      </c>
      <c r="Q123" s="1108">
        <f>+ROUND(OTCHET!L527,0)</f>
        <v>0</v>
      </c>
      <c r="R123" s="1034"/>
      <c r="S123" s="1359" t="s">
        <v>1169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1170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659" t="s">
        <v>1171</v>
      </c>
      <c r="T124" s="1660"/>
      <c r="U124" s="1661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580" t="s">
        <v>1978</v>
      </c>
      <c r="C125" s="1581"/>
      <c r="D125" s="1582"/>
      <c r="E125" s="1007"/>
      <c r="F125" s="1583">
        <f>+IF($P$2=0,$P125,0)</f>
        <v>0</v>
      </c>
      <c r="G125" s="1584">
        <f>+IF($P$2=0,$Q125,0)</f>
        <v>0</v>
      </c>
      <c r="H125" s="1007"/>
      <c r="I125" s="1583"/>
      <c r="J125" s="1584"/>
      <c r="K125" s="1083"/>
      <c r="L125" s="1584"/>
      <c r="M125" s="1083"/>
      <c r="N125" s="1585">
        <f>+ROUND(+G125+J125+L125,0)</f>
        <v>0</v>
      </c>
      <c r="O125" s="1085"/>
      <c r="P125" s="1583">
        <f>+ROUND(+IF(AND(OTCHET!$F$12="9900",+OTCHET!$E$15=0,+(OTCHET!E592+OTCHET!E593)&gt;0,+(OTCHET!E590+OTCHET!E591)&lt;0),+OTCHET!E589,0),0)</f>
        <v>0</v>
      </c>
      <c r="Q125" s="1584">
        <f>+ROUND(+IF(AND(OTCHET!$F$12="9900",+OTCHET!$E$15=0,+(OTCHET!L592+OTCHET!L593)&gt;=0,+(OTCHET!L590+OTCHET!L591)&lt;=0),+OTCHET!L589,0),0)</f>
        <v>0</v>
      </c>
      <c r="R125" s="1034"/>
      <c r="S125" s="1586" t="s">
        <v>1979</v>
      </c>
      <c r="T125" s="1587"/>
      <c r="U125" s="1588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1172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62" t="s">
        <v>1173</v>
      </c>
      <c r="T126" s="1663"/>
      <c r="U126" s="1664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1174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10235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10235</v>
      </c>
      <c r="Q127" s="1230">
        <f>+ROUND(+SUM(Q122:Q126),0)</f>
        <v>0</v>
      </c>
      <c r="R127" s="1034"/>
      <c r="S127" s="1665" t="s">
        <v>1175</v>
      </c>
      <c r="T127" s="1666"/>
      <c r="U127" s="1667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1176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1176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1177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0</v>
      </c>
      <c r="R129" s="1034"/>
      <c r="S129" s="1668" t="s">
        <v>1178</v>
      </c>
      <c r="T129" s="1669"/>
      <c r="U129" s="1670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1179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659" t="s">
        <v>1180</v>
      </c>
      <c r="T130" s="1660"/>
      <c r="U130" s="1661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1181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0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0</v>
      </c>
      <c r="R131" s="1034"/>
      <c r="S131" s="1671" t="s">
        <v>1182</v>
      </c>
      <c r="T131" s="1672"/>
      <c r="U131" s="1673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1183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653" t="s">
        <v>1184</v>
      </c>
      <c r="T132" s="1654"/>
      <c r="U132" s="1655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56">
        <f>+IF(+SUM(F133:N133)=0,0,"Контрола: дефицит/излишък = финансиране с обратен знак (Г. + Д. = 0)")</f>
        <v>0</v>
      </c>
      <c r="C133" s="1656"/>
      <c r="D133" s="1656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1185</v>
      </c>
      <c r="C134" s="1291">
        <f>+OTCHET!B608</f>
        <v>0</v>
      </c>
      <c r="D134" s="1235" t="s">
        <v>1186</v>
      </c>
      <c r="E134" s="1007"/>
      <c r="F134" s="1657"/>
      <c r="G134" s="1657"/>
      <c r="H134" s="1007"/>
      <c r="I134" s="1292" t="s">
        <v>1187</v>
      </c>
      <c r="J134" s="1293"/>
      <c r="K134" s="1007"/>
      <c r="L134" s="1657"/>
      <c r="M134" s="1657"/>
      <c r="N134" s="1657"/>
      <c r="O134" s="1287"/>
      <c r="P134" s="1658"/>
      <c r="Q134" s="1658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1188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1189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1190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1191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КСФ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ОУ Патриарх Евтимий</v>
      </c>
      <c r="C11" s="693"/>
      <c r="D11" s="693"/>
      <c r="E11" s="694" t="s">
        <v>952</v>
      </c>
      <c r="F11" s="695">
        <f>OTCHET!F9</f>
        <v>45382</v>
      </c>
      <c r="G11" s="696" t="s">
        <v>953</v>
      </c>
      <c r="H11" s="697">
        <f>OTCHET!H9</f>
        <v>0</v>
      </c>
      <c r="I11" s="1473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954</v>
      </c>
      <c r="C12" s="700"/>
      <c r="D12" s="692"/>
      <c r="E12" s="677"/>
      <c r="F12" s="701"/>
      <c r="G12" s="677"/>
      <c r="H12" s="235"/>
      <c r="I12" s="1725" t="s">
        <v>951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Велико Търново</v>
      </c>
      <c r="C13" s="700"/>
      <c r="D13" s="700"/>
      <c r="E13" s="703" t="str">
        <f>+OTCHET!E12</f>
        <v>код по ЕБК:</v>
      </c>
      <c r="F13" s="232" t="str">
        <f>+OTCHET!F12</f>
        <v>5401</v>
      </c>
      <c r="G13" s="677"/>
      <c r="H13" s="235"/>
      <c r="I13" s="1726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955</v>
      </c>
      <c r="C14" s="685"/>
      <c r="D14" s="685"/>
      <c r="E14" s="685"/>
      <c r="F14" s="685"/>
      <c r="G14" s="685"/>
      <c r="H14" s="235"/>
      <c r="I14" s="1726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956</v>
      </c>
      <c r="C15" s="705"/>
      <c r="D15" s="705"/>
      <c r="E15" s="125">
        <f>OTCHET!E15</f>
        <v>98</v>
      </c>
      <c r="F15" s="706" t="str">
        <f>OTCHET!F15</f>
        <v>СЕС - КСФ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27" t="str">
        <f>CONCATENATE("Годишен         уточнен план                           ",OTCHET!$C$3," г.")</f>
        <v>Годишен         уточнен план                           2024 г.</v>
      </c>
      <c r="F17" s="1729" t="str">
        <f>CONCATENATE("ОТЧЕТ               ",OTCHET!$C$3," г.")</f>
        <v>ОТЧЕТ               2024 г.</v>
      </c>
      <c r="G17" s="717" t="s">
        <v>1237</v>
      </c>
      <c r="H17" s="718"/>
      <c r="I17" s="719"/>
      <c r="J17" s="720"/>
      <c r="K17" s="721" t="s">
        <v>957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958</v>
      </c>
      <c r="C18" s="724"/>
      <c r="D18" s="724"/>
      <c r="E18" s="1728"/>
      <c r="F18" s="1730"/>
      <c r="G18" s="725" t="s">
        <v>788</v>
      </c>
      <c r="H18" s="726" t="s">
        <v>789</v>
      </c>
      <c r="I18" s="726" t="s">
        <v>787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959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1992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845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960</v>
      </c>
      <c r="C25" s="769" t="s">
        <v>825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825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826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826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961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827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827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828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828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832</v>
      </c>
      <c r="D38" s="834"/>
      <c r="E38" s="835">
        <f>E39+E43+E44+E46+SUM(E48:E52)+E55</f>
        <v>30699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832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569" t="s">
        <v>1958</v>
      </c>
      <c r="C39" s="929"/>
      <c r="D39" s="1568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0">
        <f>SUM(I40:I42)</f>
        <v>0</v>
      </c>
      <c r="J39" s="843"/>
      <c r="K39" s="801" t="s">
        <v>1959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1960</v>
      </c>
      <c r="C40" s="859" t="s">
        <v>829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829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571" t="s">
        <v>1961</v>
      </c>
      <c r="C41" s="1572" t="s">
        <v>830</v>
      </c>
      <c r="D41" s="1571"/>
      <c r="E41" s="1573">
        <f>OTCHET!E190</f>
        <v>0</v>
      </c>
      <c r="F41" s="1573">
        <f t="shared" si="1"/>
        <v>0</v>
      </c>
      <c r="G41" s="1574">
        <f>OTCHET!I190</f>
        <v>0</v>
      </c>
      <c r="H41" s="1575">
        <f>OTCHET!J190</f>
        <v>0</v>
      </c>
      <c r="I41" s="1576">
        <f>OTCHET!K190</f>
        <v>0</v>
      </c>
      <c r="J41" s="843"/>
      <c r="K41" s="1577" t="s">
        <v>830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571" t="s">
        <v>1962</v>
      </c>
      <c r="C42" s="1572" t="s">
        <v>66</v>
      </c>
      <c r="D42" s="1571"/>
      <c r="E42" s="1573">
        <f>+OTCHET!E196+OTCHET!E204</f>
        <v>0</v>
      </c>
      <c r="F42" s="1573">
        <f t="shared" si="1"/>
        <v>0</v>
      </c>
      <c r="G42" s="1574">
        <f>+OTCHET!I196+OTCHET!I204</f>
        <v>0</v>
      </c>
      <c r="H42" s="1575">
        <f>+OTCHET!J196+OTCHET!J204</f>
        <v>0</v>
      </c>
      <c r="I42" s="1576">
        <f>+OTCHET!K196+OTCHET!K204</f>
        <v>0</v>
      </c>
      <c r="J42" s="843"/>
      <c r="K42" s="1577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1963</v>
      </c>
      <c r="C43" s="845" t="s">
        <v>714</v>
      </c>
      <c r="D43" s="844"/>
      <c r="E43" s="803">
        <f>+OTCHET!E205+OTCHET!E223+OTCHET!E274</f>
        <v>30699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1964</v>
      </c>
      <c r="C44" s="764" t="s">
        <v>831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831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1965</v>
      </c>
      <c r="C46" s="853" t="s">
        <v>715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1966</v>
      </c>
      <c r="C48" s="845" t="s">
        <v>358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1973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1967</v>
      </c>
      <c r="C49" s="845" t="s">
        <v>359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1968</v>
      </c>
      <c r="C50" s="845" t="s">
        <v>360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1969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1972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1970</v>
      </c>
      <c r="C52" s="858" t="s">
        <v>451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1971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20464</v>
      </c>
      <c r="F56" s="880">
        <f>+F57+F58+F62</f>
        <v>0</v>
      </c>
      <c r="G56" s="881">
        <f>+G57+G58+G62</f>
        <v>0</v>
      </c>
      <c r="H56" s="882">
        <f>+H57+H58+H62</f>
        <v>0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+OTCHET!E386+OTCHET!E394+OTCHET!E399+OTCHET!E402+OTCHET!E405+OTCHET!E408+OTCHET!E409+OTCHET!E412+OTCHET!E425+OTCHET!E426+OTCHET!E427+OTCHET!E428+OTCHET!E429</f>
        <v>20464</v>
      </c>
      <c r="F58" s="889">
        <f t="shared" si="2"/>
        <v>0</v>
      </c>
      <c r="G58" s="890">
        <f>+OTCHET!I386+OTCHET!I394+OTCHET!I399+OTCHET!I402+OTCHET!I405+OTCHET!I408+OTCHET!I409+OTCHET!I412+OTCHET!I425+OTCHET!I426+OTCHET!I427+OTCHET!I428+OTCHET!I429</f>
        <v>0</v>
      </c>
      <c r="H58" s="891">
        <f>+OTCHET!J386+OTCHET!J394+OTCHET!J399+OTCHET!J402+OTCHET!J405+OTCHET!J408+OTCHET!J409+OTCHET!J412+OTCHET!J425+OTCHET!J426+OTCHET!J427+OTCHET!J428+OTCHET!J429</f>
        <v>0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+OTCHET!E425+OTCHET!E426+OTCHET!E427+OTCHET!E428+OTCHET!E429</f>
        <v>-13992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833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833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1987</v>
      </c>
      <c r="C63" s="907" t="s">
        <v>365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962</v>
      </c>
      <c r="C64" s="914"/>
      <c r="D64" s="914"/>
      <c r="E64" s="915">
        <f>+E22-E38+E56-E63</f>
        <v>-10235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10235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834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834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963</v>
      </c>
      <c r="C72" s="944" t="s">
        <v>835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835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836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836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964</v>
      </c>
      <c r="C80" s="944" t="s">
        <v>350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965</v>
      </c>
      <c r="C84" s="853" t="s">
        <v>837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837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966</v>
      </c>
      <c r="C85" s="845" t="s">
        <v>838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838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844</v>
      </c>
      <c r="C86" s="764" t="s">
        <v>309</v>
      </c>
      <c r="D86" s="846"/>
      <c r="E86" s="893">
        <f>+E87+E88</f>
        <v>10235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843</v>
      </c>
      <c r="C87" s="938" t="s">
        <v>310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10235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839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839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842</v>
      </c>
      <c r="C90" s="845" t="s">
        <v>353</v>
      </c>
      <c r="D90" s="844"/>
      <c r="E90" s="889">
        <f>+OTCHET!E570+OTCHET!E571+OTCHET!E572+OTCHET!E573+OTCHET!E574+OTCHET!E575</f>
        <v>0</v>
      </c>
      <c r="F90" s="889">
        <f t="shared" si="5"/>
        <v>0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0</v>
      </c>
      <c r="I90" s="891">
        <f>+OTCHET!K570+OTCHET!K571+OTCHET!K572+OTCHET!K573+OTCHET!K574+OTCHET!K575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841</v>
      </c>
      <c r="C91" s="959" t="s">
        <v>354</v>
      </c>
      <c r="D91" s="959"/>
      <c r="E91" s="803">
        <f>+OTCHET!E576+OTCHET!E577+OTCHET!E578+OTCHET!E579+OTCHET!E580+OTCHET!E581+OTCHET!E582</f>
        <v>0</v>
      </c>
      <c r="F91" s="803">
        <f t="shared" si="5"/>
        <v>0</v>
      </c>
      <c r="G91" s="804">
        <f>+OTCHET!I576+OTCHET!I577+OTCHET!I578+OTCHET!I579+OTCHET!I580+OTCHET!I581+OTCHET!I582</f>
        <v>0</v>
      </c>
      <c r="H91" s="805">
        <f>+OTCHET!J576+OTCHET!J577+OTCHET!J578+OTCHET!J579+OTCHET!J580+OTCHET!J581+OTCHET!J582</f>
        <v>0</v>
      </c>
      <c r="I91" s="805">
        <f>+OTCHET!K576+OTCHET!K577+OTCHET!K578+OTCHET!K579+OTCHET!K580+OTCHET!K581+OTCHET!K582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840</v>
      </c>
      <c r="C92" s="845" t="s">
        <v>355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967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8">
        <f>+OTCHET!E597</f>
        <v>0</v>
      </c>
      <c r="F96" s="1468">
        <f t="shared" si="5"/>
        <v>0</v>
      </c>
      <c r="G96" s="1469">
        <f>+OTCHET!I597</f>
        <v>0</v>
      </c>
      <c r="H96" s="1470">
        <f>+OTCHET!J597</f>
        <v>0</v>
      </c>
      <c r="I96" s="1471">
        <f>+OTCHET!K597</f>
        <v>0</v>
      </c>
      <c r="J96" s="824"/>
      <c r="K96" s="1472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820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821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822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823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824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822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823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+OTCHET!H608</f>
        <v>0</v>
      </c>
      <c r="C107" s="974"/>
      <c r="D107" s="974"/>
      <c r="E107" s="657"/>
      <c r="F107" s="691"/>
      <c r="G107" s="1363">
        <f>+OTCHET!E608</f>
        <v>0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968</v>
      </c>
      <c r="C108" s="980"/>
      <c r="D108" s="980"/>
      <c r="E108" s="981"/>
      <c r="F108" s="981"/>
      <c r="G108" s="1731" t="s">
        <v>969</v>
      </c>
      <c r="H108" s="1731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862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2">
        <f>+OTCHET!D606</f>
        <v>0</v>
      </c>
      <c r="F110" s="1732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860</v>
      </c>
      <c r="C113" s="974"/>
      <c r="D113" s="974"/>
      <c r="E113" s="985"/>
      <c r="F113" s="985"/>
      <c r="G113" s="677"/>
      <c r="H113" s="987" t="s">
        <v>863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2">
        <f>+OTCHET!G603</f>
        <v>0</v>
      </c>
      <c r="F114" s="1732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26"/>
  <sheetViews>
    <sheetView tabSelected="1" zoomScale="75" zoomScaleNormal="75" zoomScaleSheetLayoutView="85" workbookViewId="0" topLeftCell="B2">
      <selection activeCell="D20" sqref="D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4" t="s">
        <v>859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08" t="s">
        <v>2075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07" t="str">
        <f>VLOOKUP(E15,SMETKA,2,FALSE)</f>
        <v>ОТЧЕТНИ ДАННИ ПО ЕБК ЗА СМЕТКИТЕ ЗА СРЕДСТВАТА ОТ ЕВРОПЕЙСКИЯ СЪЮЗ - КСФ</v>
      </c>
      <c r="C7" s="1808"/>
      <c r="D7" s="180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819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9" t="s">
        <v>2087</v>
      </c>
      <c r="C9" s="1810"/>
      <c r="D9" s="1811"/>
      <c r="E9" s="115">
        <f>DATE($C$3,1,1)</f>
        <v>45292</v>
      </c>
      <c r="F9" s="116">
        <v>45382</v>
      </c>
      <c r="G9" s="113"/>
      <c r="H9" s="1403"/>
      <c r="I9" s="1741"/>
      <c r="J9" s="1742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42" t="str">
        <f>VLOOKUP(F9,DateName,2,FALSE)</f>
        <v>март</v>
      </c>
      <c r="G10" s="113"/>
      <c r="H10" s="114"/>
      <c r="I10" s="1743" t="s">
        <v>951</v>
      </c>
      <c r="J10" s="17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4"/>
      <c r="J11" s="1744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945</v>
      </c>
      <c r="F12" s="1529" t="s">
        <v>1378</v>
      </c>
      <c r="G12" s="113"/>
      <c r="H12" s="114"/>
      <c r="I12" s="1744"/>
      <c r="J12" s="1744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875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3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876</v>
      </c>
      <c r="E19" s="1812" t="str">
        <f>CONCATENATE("Уточнен план ",$C$3," - ПРИХОДИ")</f>
        <v>Уточнен план 2024 - ПРИХОДИ</v>
      </c>
      <c r="F19" s="1813"/>
      <c r="G19" s="1813"/>
      <c r="H19" s="1814"/>
      <c r="I19" s="1818" t="str">
        <f>CONCATENATE("Отчет ",$C$3," - ПРИХОДИ")</f>
        <v>Отчет 2024 - ПРИХОДИ</v>
      </c>
      <c r="J19" s="1819"/>
      <c r="K19" s="1819"/>
      <c r="L19" s="1820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877</v>
      </c>
      <c r="E20" s="137" t="s">
        <v>946</v>
      </c>
      <c r="F20" s="1395" t="s">
        <v>788</v>
      </c>
      <c r="G20" s="1396" t="s">
        <v>789</v>
      </c>
      <c r="H20" s="1397" t="s">
        <v>787</v>
      </c>
      <c r="I20" s="1539" t="s">
        <v>947</v>
      </c>
      <c r="J20" s="1540" t="s">
        <v>948</v>
      </c>
      <c r="K20" s="1541" t="s">
        <v>949</v>
      </c>
      <c r="L20" s="1404" t="s">
        <v>950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852</v>
      </c>
      <c r="K21" s="145" t="s">
        <v>853</v>
      </c>
      <c r="L21" s="1405" t="s">
        <v>854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5" t="s">
        <v>462</v>
      </c>
      <c r="D22" s="180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2042</v>
      </c>
      <c r="E27" s="314">
        <f>F27+G27+H27</f>
        <v>0</v>
      </c>
      <c r="F27" s="1462">
        <v>0</v>
      </c>
      <c r="G27" s="1463">
        <v>0</v>
      </c>
      <c r="H27" s="166">
        <v>0</v>
      </c>
      <c r="I27" s="1462">
        <v>0</v>
      </c>
      <c r="J27" s="1463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5" t="s">
        <v>464</v>
      </c>
      <c r="D28" s="1806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5" t="s">
        <v>126</v>
      </c>
      <c r="D33" s="1806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878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5" t="s">
        <v>121</v>
      </c>
      <c r="D39" s="1806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855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856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879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555"/>
      <c r="H53" s="154">
        <v>0</v>
      </c>
      <c r="I53" s="482">
        <v>0</v>
      </c>
      <c r="J53" s="155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556"/>
      <c r="H54" s="160">
        <v>0</v>
      </c>
      <c r="I54" s="484">
        <v>0</v>
      </c>
      <c r="J54" s="155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556"/>
      <c r="H55" s="160">
        <v>0</v>
      </c>
      <c r="I55" s="484">
        <v>0</v>
      </c>
      <c r="J55" s="155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556"/>
      <c r="H56" s="160">
        <v>0</v>
      </c>
      <c r="I56" s="484">
        <v>0</v>
      </c>
      <c r="J56" s="155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557"/>
      <c r="H57" s="175">
        <v>0</v>
      </c>
      <c r="I57" s="486">
        <v>0</v>
      </c>
      <c r="J57" s="155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4">
        <v>0</v>
      </c>
      <c r="G64" s="1465">
        <v>0</v>
      </c>
      <c r="H64" s="1466">
        <v>0</v>
      </c>
      <c r="I64" s="1464">
        <v>0</v>
      </c>
      <c r="J64" s="1465">
        <v>0</v>
      </c>
      <c r="K64" s="1466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1236</v>
      </c>
      <c r="D72" s="183"/>
      <c r="E72" s="1364">
        <f t="shared" si="3"/>
        <v>0</v>
      </c>
      <c r="F72" s="1464">
        <v>0</v>
      </c>
      <c r="G72" s="1465">
        <v>0</v>
      </c>
      <c r="H72" s="1466">
        <v>0</v>
      </c>
      <c r="I72" s="1464">
        <v>0</v>
      </c>
      <c r="J72" s="1465">
        <v>0</v>
      </c>
      <c r="K72" s="1466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4">
        <v>0</v>
      </c>
      <c r="G73" s="189"/>
      <c r="H73" s="1466">
        <v>0</v>
      </c>
      <c r="I73" s="1464">
        <v>0</v>
      </c>
      <c r="J73" s="189"/>
      <c r="K73" s="1466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67"/>
      <c r="B87" s="192"/>
      <c r="C87" s="156">
        <v>2417</v>
      </c>
      <c r="D87" s="622" t="s">
        <v>1956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03"/>
      <c r="H91" s="154">
        <v>0</v>
      </c>
      <c r="I91" s="152"/>
      <c r="J91" s="160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4">
        <v>0</v>
      </c>
      <c r="G93" s="1465">
        <v>0</v>
      </c>
      <c r="H93" s="1466">
        <v>0</v>
      </c>
      <c r="I93" s="1464">
        <v>0</v>
      </c>
      <c r="J93" s="1465">
        <v>0</v>
      </c>
      <c r="K93" s="1466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2076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846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2033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1957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847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881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4">
        <v>0</v>
      </c>
      <c r="G135" s="189"/>
      <c r="H135" s="1466">
        <v>0</v>
      </c>
      <c r="I135" s="1464">
        <v>0</v>
      </c>
      <c r="J135" s="189"/>
      <c r="K135" s="1466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4">
        <v>0</v>
      </c>
      <c r="G136" s="1589">
        <v>0</v>
      </c>
      <c r="H136" s="1466">
        <v>0</v>
      </c>
      <c r="I136" s="1464">
        <v>0</v>
      </c>
      <c r="J136" s="1589">
        <v>0</v>
      </c>
      <c r="K136" s="1466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882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883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884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889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1926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1927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1928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1929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1934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890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891</v>
      </c>
      <c r="C167" s="208" t="s">
        <v>727</v>
      </c>
      <c r="D167" s="209" t="s">
        <v>892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3">
        <v>113</v>
      </c>
      <c r="B168" s="1564"/>
      <c r="C168" s="1563"/>
      <c r="D168" s="1565" t="s">
        <v>1935</v>
      </c>
      <c r="E168" s="1553">
        <v>0</v>
      </c>
      <c r="F168" s="1553">
        <v>0</v>
      </c>
      <c r="G168" s="159"/>
      <c r="H168" s="1554">
        <v>0</v>
      </c>
      <c r="I168" s="1553">
        <v>0</v>
      </c>
      <c r="J168" s="159"/>
      <c r="K168" s="1554">
        <v>0</v>
      </c>
      <c r="L168" s="155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3" t="str">
        <f>$B$7</f>
        <v>ОТЧЕТНИ ДАННИ ПО ЕБК ЗА СМЕТКИТЕ ЗА СРЕДСТВАТА ОТ ЕВРОПЕЙСКИЯ СЪЮЗ - КСФ</v>
      </c>
      <c r="C174" s="1804"/>
      <c r="D174" s="180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819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ОУ Патриарх Евтимий</v>
      </c>
      <c r="C176" s="1769"/>
      <c r="D176" s="1770"/>
      <c r="E176" s="115">
        <f>$E$9</f>
        <v>45292</v>
      </c>
      <c r="F176" s="226">
        <f>$F$9</f>
        <v>45382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874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875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2" t="str">
        <f>CONCATENATE("Уточнен план ",$C$3," - РАЗХОДИ - рекапитулация")</f>
        <v>Уточнен план 2024 - РАЗХОДИ - рекапитулация</v>
      </c>
      <c r="F183" s="1813"/>
      <c r="G183" s="1813"/>
      <c r="H183" s="1814"/>
      <c r="I183" s="1821" t="str">
        <f>CONCATENATE("Отчет ",$C$3," - РАЗХОДИ - рекапитулация")</f>
        <v>Отчет 2024 - РАЗХОДИ - рекапитулация</v>
      </c>
      <c r="J183" s="1822"/>
      <c r="K183" s="1822"/>
      <c r="L183" s="182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1" t="s">
        <v>730</v>
      </c>
      <c r="D187" s="1802"/>
      <c r="E187" s="273">
        <f aca="true" t="shared" si="41" ref="E187:L187">SUMIF($B$610:$B$20000,$B187,E$610:E$20000)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SUMIF($C$610:$C$20000,$C188,E$610:E$20000)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97" t="s">
        <v>733</v>
      </c>
      <c r="D190" s="1798"/>
      <c r="E190" s="273">
        <f aca="true" t="shared" si="44" ref="E190:L190">SUMIF($B$610:$B$20000,$B190,E$610:E$20000)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SUMIF($C$610:$C$20000,$C191,E$610:E$20000)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99" t="s">
        <v>189</v>
      </c>
      <c r="D196" s="1800"/>
      <c r="E196" s="273">
        <f aca="true" t="shared" si="46" ref="E196:L196">SUMIF($B$610:$B$20000,$B196,E$610:E$20000)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SUMIF($C$610:$C$20000,$C197,E$610:E$20000)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5" t="s">
        <v>194</v>
      </c>
      <c r="D204" s="1796"/>
      <c r="E204" s="310">
        <f aca="true" t="shared" si="48" ref="E204:L205">SUMIF($B$610:$B$20000,$B204,E$610:E$20000)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97" t="s">
        <v>195</v>
      </c>
      <c r="D205" s="1798"/>
      <c r="E205" s="310">
        <f t="shared" si="48"/>
        <v>30699</v>
      </c>
      <c r="F205" s="274">
        <f t="shared" si="48"/>
        <v>30699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SUMIF($C$610:$C$20000,$C206,E$610:E$20000)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858</v>
      </c>
      <c r="E216" s="326">
        <f aca="true" t="shared" si="50" ref="E216:L222">SUMIF($C$610:$C$20000,$C216,E$610:E$20000)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30699</v>
      </c>
      <c r="F222" s="288">
        <f t="shared" si="50"/>
        <v>30699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1" t="s">
        <v>266</v>
      </c>
      <c r="D223" s="1792"/>
      <c r="E223" s="310">
        <f aca="true" t="shared" si="51" ref="E223:L223">SUMIF($B$610:$B$20000,$B223,E$610:E$20000)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895</v>
      </c>
      <c r="E224" s="281">
        <f aca="true" t="shared" si="52" ref="E224:L226">SUMIF($C$610:$C$20000,$C224,E$610:E$20000)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708</v>
      </c>
      <c r="D227" s="1792"/>
      <c r="E227" s="310">
        <f aca="true" t="shared" si="53" ref="E227:L227">SUMIF($B$610:$B$20000,$B227,E$610:E$20000)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SUMIF($C$610:$C$20000,$C228,E$610:E$20000)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214</v>
      </c>
      <c r="D233" s="1792"/>
      <c r="E233" s="310">
        <f aca="true" t="shared" si="55" ref="E233:L233">SUMIF($B$610:$B$20000,$B233,E$610:E$20000)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SUMIF($C$610:$C$20000,$C234,E$610:E$20000)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216</v>
      </c>
      <c r="D236" s="1792"/>
      <c r="E236" s="310">
        <f aca="true" t="shared" si="57" ref="E236:L239">SUMIF($B$610:$B$20000,$B236,E$610:E$20000)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217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218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1640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2079</v>
      </c>
      <c r="E240" s="281">
        <f aca="true" t="shared" si="58" ref="E240:L242">SUMIF($C$610:$C$20000,$C240,E$610:E$20000)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2080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1.5" customHeight="1">
      <c r="A242" s="23">
        <v>245</v>
      </c>
      <c r="B242" s="292"/>
      <c r="C242" s="285">
        <v>2890</v>
      </c>
      <c r="D242" s="361" t="s">
        <v>2081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791" t="s">
        <v>219</v>
      </c>
      <c r="D243" s="1792"/>
      <c r="E243" s="310">
        <f aca="true" t="shared" si="59" ref="E243:L243">SUMIF($B$610:$B$20000,$B243,E$610:E$20000)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1936</v>
      </c>
      <c r="E244" s="281">
        <f aca="true" t="shared" si="60" ref="E244:L251">SUMIF($C$610:$C$20000,$C244,E$610:E$20000)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1937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1986</v>
      </c>
      <c r="D252" s="672"/>
      <c r="E252" s="310">
        <f aca="true" t="shared" si="61" ref="E252:L252">SUMIF($B$610:$B$20000,$B252,E$610:E$20000)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SUMIF($C$610:$C$20000,$C253,E$610:E$20000)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702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3" customHeight="1">
      <c r="A256" s="14">
        <v>401</v>
      </c>
      <c r="B256" s="291"/>
      <c r="C256" s="285">
        <v>3306</v>
      </c>
      <c r="D256" s="361" t="s">
        <v>1641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.75" customHeight="1">
      <c r="A257" s="40">
        <v>404</v>
      </c>
      <c r="B257" s="291"/>
      <c r="C257" s="285">
        <v>3307</v>
      </c>
      <c r="D257" s="361" t="s">
        <v>2038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791" t="s">
        <v>228</v>
      </c>
      <c r="D258" s="1792"/>
      <c r="E258" s="310">
        <f aca="true" t="shared" si="64" ref="E258:L261">SUMIF($B$610:$B$20000,$B258,E$610:E$20000)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791" t="s">
        <v>229</v>
      </c>
      <c r="D259" s="1792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791" t="s">
        <v>230</v>
      </c>
      <c r="D260" s="1792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791" t="s">
        <v>231</v>
      </c>
      <c r="D261" s="1792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SUMIF($C$610:$C$20000,$C262,E$610:E$20000)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791" t="s">
        <v>1645</v>
      </c>
      <c r="D268" s="1792"/>
      <c r="E268" s="310">
        <f aca="true" t="shared" si="66" ref="E268:L268">SUMIF($B$610:$B$20000,$B268,E$610:E$20000)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SUMIF($C$610:$C$20000,$C269,E$610:E$20000)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791" t="s">
        <v>1642</v>
      </c>
      <c r="D272" s="1792"/>
      <c r="E272" s="310">
        <f aca="true" t="shared" si="68" ref="E272:L275">SUMIF($B$610:$B$20000,$B272,E$610:E$20000)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791" t="s">
        <v>1643</v>
      </c>
      <c r="D273" s="1792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793" t="s">
        <v>241</v>
      </c>
      <c r="D274" s="1794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791" t="s">
        <v>267</v>
      </c>
      <c r="D275" s="1792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268</v>
      </c>
      <c r="E276" s="281">
        <f aca="true" t="shared" si="69" ref="E276:L277">SUMIF($C$610:$C$20000,$C276,E$610:E$20000)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269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789" t="s">
        <v>242</v>
      </c>
      <c r="D278" s="1790"/>
      <c r="E278" s="310">
        <f aca="true" t="shared" si="70" ref="E278:L279">SUMIF($B$610:$B$20000,$B278,E$610:E$20000)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789" t="s">
        <v>243</v>
      </c>
      <c r="D279" s="1790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SUMIF($C$610:$C$20000,$C280,E$610:E$20000)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609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610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611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612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789" t="s">
        <v>614</v>
      </c>
      <c r="D287" s="1790"/>
      <c r="E287" s="310">
        <f aca="true" t="shared" si="72" ref="E287:L287">SUMIF($B$610:$B$20000,$B287,E$610:E$20000)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301</v>
      </c>
      <c r="E288" s="281">
        <f aca="true" t="shared" si="73" ref="E288:L289">SUMIF($C$610:$C$20000,$C288,E$610:E$20000)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615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789" t="s">
        <v>672</v>
      </c>
      <c r="D290" s="1790"/>
      <c r="E290" s="310">
        <f aca="true" t="shared" si="74" ref="E290:L291">SUMIF($B$610:$B$20000,$B290,E$610:E$20000)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791" t="s">
        <v>673</v>
      </c>
      <c r="D291" s="1792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674</v>
      </c>
      <c r="E292" s="281">
        <f aca="true" t="shared" si="75" ref="E292:L295">SUMIF($C$610:$C$20000,$C292,E$610:E$20000)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675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676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677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784" t="s">
        <v>898</v>
      </c>
      <c r="D296" s="1785"/>
      <c r="E296" s="310">
        <f aca="true" t="shared" si="76" ref="E296:L296">SUMIF($B$610:$B$20000,$B296,E$610:E$20000)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678</v>
      </c>
      <c r="E297" s="281">
        <f aca="true" t="shared" si="77" ref="E297:L299">SUMIF($C$610:$C$20000,$C297,E$610:E$20000)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679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680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C299" s="2"/>
      <c r="BD299" s="32"/>
    </row>
    <row r="300" spans="1:14" s="15" customFormat="1" ht="15.75">
      <c r="A300" s="22">
        <v>820</v>
      </c>
      <c r="B300" s="381">
        <v>98</v>
      </c>
      <c r="C300" s="1786" t="s">
        <v>681</v>
      </c>
      <c r="D300" s="1787"/>
      <c r="E300" s="382">
        <f aca="true" t="shared" si="78" ref="E300:L300">SUMIF($B$610:$B$20000,$B300,E$610:E$20000)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891</v>
      </c>
      <c r="C304" s="393" t="s">
        <v>727</v>
      </c>
      <c r="D304" s="394" t="s">
        <v>899</v>
      </c>
      <c r="E304" s="395">
        <f aca="true" t="shared" si="79" ref="E304:L304">SUMIF($C$610:$C$20000,$C304,E$610:E$20000)</f>
        <v>30699</v>
      </c>
      <c r="F304" s="396">
        <f t="shared" si="79"/>
        <v>30699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88"/>
      <c r="C309" s="1779"/>
      <c r="D309" s="1779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778"/>
      <c r="C311" s="1779"/>
      <c r="D311" s="1779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778"/>
      <c r="C314" s="1779"/>
      <c r="D314" s="1779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780"/>
      <c r="C347" s="1780"/>
      <c r="D347" s="1780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783" t="str">
        <f>$B$7</f>
        <v>ОТЧЕТНИ ДАННИ ПО ЕБК ЗА СМЕТКИТЕ ЗА СРЕДСТВАТА ОТ ЕВРОПЕЙСКИЯ СЪЮЗ - КСФ</v>
      </c>
      <c r="C351" s="1783"/>
      <c r="D351" s="1783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873</v>
      </c>
      <c r="F352" s="406" t="s">
        <v>819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768" t="str">
        <f>$B$9</f>
        <v>ОУ Патриарх Евтимий</v>
      </c>
      <c r="C353" s="1769"/>
      <c r="D353" s="1770"/>
      <c r="E353" s="115">
        <f>$E$9</f>
        <v>45292</v>
      </c>
      <c r="F353" s="407">
        <f>$F$9</f>
        <v>45382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771" t="str">
        <f>$B$12</f>
        <v>Велико Търново</v>
      </c>
      <c r="C356" s="1772"/>
      <c r="D356" s="1773"/>
      <c r="E356" s="410" t="s">
        <v>874</v>
      </c>
      <c r="F356" s="232" t="str">
        <f>$F$12</f>
        <v>5401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98</v>
      </c>
      <c r="F358" s="414" t="str">
        <f>+$F$15</f>
        <v>СЕС - КСФ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459</v>
      </c>
      <c r="I359" s="244"/>
      <c r="J359" s="244"/>
      <c r="K359" s="244"/>
      <c r="L359" s="246" t="s">
        <v>459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900</v>
      </c>
      <c r="E360" s="1824" t="str">
        <f>CONCATENATE("Уточнен план ",$C$3," - ТРАНСФЕРИ и ВРЕМ. БЕЗЛ. ЗАЕМИ")</f>
        <v>Уточнен план 2024 - ТРАНСФЕРИ и ВРЕМ. БЕЗЛ. ЗАЕМИ</v>
      </c>
      <c r="F360" s="1825"/>
      <c r="G360" s="1825"/>
      <c r="H360" s="1826"/>
      <c r="I360" s="1827" t="str">
        <f>CONCATENATE("Отчет ",$C$3," - ТРАНСФЕРИ и ВРЕМ. БЕЗЛ. ЗАЕМИ")</f>
        <v>Отчет 2024 - ТРАНСФЕРИ и ВРЕМ. БЕЗЛ. ЗАЕМИ</v>
      </c>
      <c r="J360" s="1828"/>
      <c r="K360" s="1828"/>
      <c r="L360" s="1829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460</v>
      </c>
      <c r="D361" s="420" t="s">
        <v>664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901</v>
      </c>
      <c r="C362" s="426"/>
      <c r="D362" s="427" t="s">
        <v>665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781" t="s">
        <v>270</v>
      </c>
      <c r="D364" s="1782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271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272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325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326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273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274</v>
      </c>
      <c r="E370" s="1369">
        <f t="shared" si="83"/>
        <v>0</v>
      </c>
      <c r="F370" s="1451">
        <v>0</v>
      </c>
      <c r="G370" s="1452">
        <v>0</v>
      </c>
      <c r="H370" s="447">
        <v>0</v>
      </c>
      <c r="I370" s="1451">
        <v>0</v>
      </c>
      <c r="J370" s="1452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275</v>
      </c>
      <c r="E371" s="1370">
        <f t="shared" si="83"/>
        <v>0</v>
      </c>
      <c r="F371" s="1453">
        <v>0</v>
      </c>
      <c r="G371" s="1454">
        <v>0</v>
      </c>
      <c r="H371" s="452">
        <v>0</v>
      </c>
      <c r="I371" s="1453">
        <v>0</v>
      </c>
      <c r="J371" s="1454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276</v>
      </c>
      <c r="E372" s="1369">
        <f t="shared" si="83"/>
        <v>0</v>
      </c>
      <c r="F372" s="1451">
        <v>0</v>
      </c>
      <c r="G372" s="1452">
        <v>0</v>
      </c>
      <c r="H372" s="447">
        <v>0</v>
      </c>
      <c r="I372" s="1451">
        <v>0</v>
      </c>
      <c r="J372" s="1452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277</v>
      </c>
      <c r="E373" s="1370">
        <f t="shared" si="83"/>
        <v>0</v>
      </c>
      <c r="F373" s="1453">
        <v>0</v>
      </c>
      <c r="G373" s="1454">
        <v>0</v>
      </c>
      <c r="H373" s="452">
        <v>0</v>
      </c>
      <c r="I373" s="1453">
        <v>0</v>
      </c>
      <c r="J373" s="1454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278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279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280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302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745" t="s">
        <v>281</v>
      </c>
      <c r="D378" s="1746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902</v>
      </c>
      <c r="E379" s="1372">
        <f t="shared" si="83"/>
        <v>0</v>
      </c>
      <c r="F379" s="1591">
        <v>0</v>
      </c>
      <c r="G379" s="1599">
        <v>0</v>
      </c>
      <c r="H379" s="1590">
        <v>0</v>
      </c>
      <c r="I379" s="1591">
        <v>0</v>
      </c>
      <c r="J379" s="1599">
        <v>0</v>
      </c>
      <c r="K379" s="1590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903</v>
      </c>
      <c r="E380" s="1370">
        <f t="shared" si="83"/>
        <v>0</v>
      </c>
      <c r="F380" s="1600"/>
      <c r="G380" s="1598">
        <v>0</v>
      </c>
      <c r="H380" s="452">
        <v>0</v>
      </c>
      <c r="I380" s="1600"/>
      <c r="J380" s="1598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904</v>
      </c>
      <c r="E381" s="1368">
        <f t="shared" si="83"/>
        <v>0</v>
      </c>
      <c r="F381" s="1601">
        <v>0</v>
      </c>
      <c r="G381" s="159"/>
      <c r="H381" s="160">
        <v>0</v>
      </c>
      <c r="I381" s="1601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282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1990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1989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1923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745" t="s">
        <v>303</v>
      </c>
      <c r="D386" s="1746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283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1">
        <v>0</v>
      </c>
      <c r="G388" s="1452">
        <v>0</v>
      </c>
      <c r="H388" s="447">
        <v>0</v>
      </c>
      <c r="I388" s="1451">
        <v>0</v>
      </c>
      <c r="J388" s="1452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304</v>
      </c>
      <c r="E389" s="1370">
        <f t="shared" si="83"/>
        <v>0</v>
      </c>
      <c r="F389" s="1453">
        <v>0</v>
      </c>
      <c r="G389" s="1454">
        <v>0</v>
      </c>
      <c r="H389" s="452">
        <v>0</v>
      </c>
      <c r="I389" s="1453">
        <v>0</v>
      </c>
      <c r="J389" s="1454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305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745" t="s">
        <v>247</v>
      </c>
      <c r="D391" s="1746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321</v>
      </c>
      <c r="E392" s="1367">
        <f t="shared" si="83"/>
        <v>0</v>
      </c>
      <c r="F392" s="459"/>
      <c r="G392" s="460"/>
      <c r="H392" s="154">
        <v>0</v>
      </c>
      <c r="I392" s="152"/>
      <c r="J392" s="153"/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322</v>
      </c>
      <c r="E393" s="1371">
        <f t="shared" si="83"/>
        <v>0</v>
      </c>
      <c r="F393" s="173"/>
      <c r="G393" s="174"/>
      <c r="H393" s="468">
        <v>0</v>
      </c>
      <c r="I393" s="173"/>
      <c r="J393" s="174"/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745" t="s">
        <v>248</v>
      </c>
      <c r="D394" s="1746"/>
      <c r="E394" s="1366">
        <f aca="true" t="shared" si="89" ref="E394:L394">SUM(E395:E398)</f>
        <v>0</v>
      </c>
      <c r="F394" s="441">
        <f t="shared" si="89"/>
        <v>0</v>
      </c>
      <c r="G394" s="441">
        <f t="shared" si="89"/>
        <v>0</v>
      </c>
      <c r="H394" s="441">
        <f>SUM(H395:H398)</f>
        <v>0</v>
      </c>
      <c r="I394" s="441">
        <f>SUM(I395:I398)</f>
        <v>0</v>
      </c>
      <c r="J394" s="441">
        <f>SUM(J395:J398)</f>
        <v>0</v>
      </c>
      <c r="K394" s="441">
        <f>SUM(K395:K398)</f>
        <v>0</v>
      </c>
      <c r="L394" s="1366">
        <f t="shared" si="89"/>
        <v>0</v>
      </c>
      <c r="M394" s="7">
        <f t="shared" si="82"/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684</v>
      </c>
      <c r="E395" s="1367">
        <f t="shared" si="83"/>
        <v>0</v>
      </c>
      <c r="F395" s="484">
        <v>0</v>
      </c>
      <c r="G395" s="485">
        <v>0</v>
      </c>
      <c r="H395" s="154">
        <v>0</v>
      </c>
      <c r="I395" s="484">
        <v>0</v>
      </c>
      <c r="J395" s="485">
        <v>0</v>
      </c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685</v>
      </c>
      <c r="E396" s="1368">
        <f t="shared" si="83"/>
        <v>0</v>
      </c>
      <c r="F396" s="484">
        <v>0</v>
      </c>
      <c r="G396" s="485">
        <v>0</v>
      </c>
      <c r="H396" s="160">
        <v>0</v>
      </c>
      <c r="I396" s="484">
        <v>0</v>
      </c>
      <c r="J396" s="485">
        <v>0</v>
      </c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589</v>
      </c>
      <c r="E397" s="1375">
        <f t="shared" si="83"/>
        <v>0</v>
      </c>
      <c r="F397" s="484">
        <v>0</v>
      </c>
      <c r="G397" s="485">
        <v>0</v>
      </c>
      <c r="H397" s="160">
        <v>0</v>
      </c>
      <c r="I397" s="484">
        <v>0</v>
      </c>
      <c r="J397" s="485">
        <v>0</v>
      </c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609"/>
      <c r="G398" s="1610"/>
      <c r="H398" s="175">
        <v>0</v>
      </c>
      <c r="I398" s="1609"/>
      <c r="J398" s="1610"/>
      <c r="K398" s="175">
        <v>0</v>
      </c>
      <c r="L398" s="1376">
        <f>I398+J398+K398</f>
        <v>0</v>
      </c>
      <c r="M398" s="7">
        <f t="shared" si="82"/>
      </c>
      <c r="N398" s="408"/>
    </row>
    <row r="399" spans="1:14" s="15" customFormat="1" ht="18.75" customHeight="1">
      <c r="A399" s="22">
        <v>185</v>
      </c>
      <c r="B399" s="454">
        <v>6200</v>
      </c>
      <c r="C399" s="1745" t="s">
        <v>250</v>
      </c>
      <c r="D399" s="1746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1924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2034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745" t="s">
        <v>251</v>
      </c>
      <c r="D402" s="1746"/>
      <c r="E402" s="1366">
        <f aca="true" t="shared" si="91" ref="E402:L402">SUM(E403:E404)</f>
        <v>34456</v>
      </c>
      <c r="F402" s="455">
        <f t="shared" si="91"/>
        <v>34456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  <v>1</v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1924</v>
      </c>
      <c r="E403" s="1367">
        <f t="shared" si="83"/>
        <v>34456</v>
      </c>
      <c r="F403" s="158">
        <v>34456</v>
      </c>
      <c r="G403" s="159"/>
      <c r="H403" s="154">
        <v>0</v>
      </c>
      <c r="I403" s="158">
        <v>0</v>
      </c>
      <c r="J403" s="159"/>
      <c r="K403" s="154">
        <v>0</v>
      </c>
      <c r="L403" s="1367">
        <f>I403+J403+K403</f>
        <v>0</v>
      </c>
      <c r="M403" s="7">
        <f t="shared" si="82"/>
        <v>1</v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323</v>
      </c>
      <c r="E404" s="1371">
        <f t="shared" si="83"/>
        <v>0</v>
      </c>
      <c r="F404" s="158"/>
      <c r="G404" s="159"/>
      <c r="H404" s="468">
        <v>0</v>
      </c>
      <c r="I404" s="158"/>
      <c r="J404" s="159"/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1.5" customHeight="1">
      <c r="A405" s="26">
        <v>210</v>
      </c>
      <c r="B405" s="454">
        <v>6400</v>
      </c>
      <c r="C405" s="1745" t="s">
        <v>2085</v>
      </c>
      <c r="D405" s="1746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324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323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745" t="s">
        <v>667</v>
      </c>
      <c r="D408" s="1746"/>
      <c r="E408" s="1366">
        <f t="shared" si="83"/>
        <v>0</v>
      </c>
      <c r="F408" s="479"/>
      <c r="G408" s="480"/>
      <c r="H408" s="1461">
        <v>0</v>
      </c>
      <c r="I408" s="479"/>
      <c r="J408" s="480"/>
      <c r="K408" s="1461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745" t="s">
        <v>668</v>
      </c>
      <c r="D409" s="1746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1453">
        <v>0</v>
      </c>
      <c r="G410" s="1454">
        <v>0</v>
      </c>
      <c r="H410" s="154">
        <v>0</v>
      </c>
      <c r="I410" s="1453">
        <v>0</v>
      </c>
      <c r="J410" s="1454">
        <v>0</v>
      </c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486">
        <v>0</v>
      </c>
      <c r="G411" s="487">
        <v>0</v>
      </c>
      <c r="H411" s="468">
        <v>0</v>
      </c>
      <c r="I411" s="486">
        <v>0</v>
      </c>
      <c r="J411" s="487">
        <v>0</v>
      </c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745" t="s">
        <v>686</v>
      </c>
      <c r="D412" s="1746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687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306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745" t="s">
        <v>254</v>
      </c>
      <c r="D415" s="1746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688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669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905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689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690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891</v>
      </c>
      <c r="C422" s="489" t="s">
        <v>727</v>
      </c>
      <c r="D422" s="490" t="s">
        <v>906</v>
      </c>
      <c r="E422" s="508">
        <f aca="true" t="shared" si="97" ref="E422:L422">SUM(E364,E378,E386,E391,E394,E399,E402,E405,E408,E409,E412,E415)</f>
        <v>34456</v>
      </c>
      <c r="F422" s="491">
        <f t="shared" si="97"/>
        <v>34456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0</v>
      </c>
      <c r="J422" s="492">
        <f t="shared" si="97"/>
        <v>0</v>
      </c>
      <c r="K422" s="511">
        <f>SUM(K364,K378,K386,K391,K394,K399,K402,K405,K408,K409,K412,K415)</f>
        <v>0</v>
      </c>
      <c r="L422" s="508">
        <f t="shared" si="97"/>
        <v>0</v>
      </c>
      <c r="M422" s="7">
        <f t="shared" si="82"/>
        <v>1</v>
      </c>
      <c r="N422" s="405"/>
    </row>
    <row r="423" spans="1:14" ht="16.5" thickTop="1">
      <c r="A423" s="36">
        <v>261</v>
      </c>
      <c r="B423" s="493" t="s">
        <v>907</v>
      </c>
      <c r="C423" s="494"/>
      <c r="D423" s="495" t="s">
        <v>666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745" t="s">
        <v>753</v>
      </c>
      <c r="D425" s="1746"/>
      <c r="E425" s="1366">
        <f>F425+G425+H425</f>
        <v>0</v>
      </c>
      <c r="F425" s="1551">
        <v>0</v>
      </c>
      <c r="G425" s="1552">
        <v>0</v>
      </c>
      <c r="H425" s="1461">
        <v>0</v>
      </c>
      <c r="I425" s="1551">
        <v>0</v>
      </c>
      <c r="J425" s="1552">
        <v>0</v>
      </c>
      <c r="K425" s="1461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745" t="s">
        <v>691</v>
      </c>
      <c r="D426" s="1746"/>
      <c r="E426" s="1366">
        <f>F426+G426+H426</f>
        <v>0</v>
      </c>
      <c r="F426" s="1551">
        <v>0</v>
      </c>
      <c r="G426" s="1552">
        <v>0</v>
      </c>
      <c r="H426" s="1461">
        <v>0</v>
      </c>
      <c r="I426" s="1551">
        <v>0</v>
      </c>
      <c r="J426" s="1552">
        <v>0</v>
      </c>
      <c r="K426" s="1461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745" t="s">
        <v>255</v>
      </c>
      <c r="D427" s="1746"/>
      <c r="E427" s="1366">
        <f>F427+G427+H427</f>
        <v>-13992</v>
      </c>
      <c r="F427" s="479">
        <v>-13992</v>
      </c>
      <c r="G427" s="480"/>
      <c r="H427" s="1461">
        <v>0</v>
      </c>
      <c r="I427" s="479">
        <v>0</v>
      </c>
      <c r="J427" s="480"/>
      <c r="K427" s="1461">
        <v>0</v>
      </c>
      <c r="L427" s="1366">
        <f>I427+J427+K427</f>
        <v>0</v>
      </c>
      <c r="M427" s="7">
        <f t="shared" si="82"/>
        <v>1</v>
      </c>
      <c r="N427" s="405"/>
    </row>
    <row r="428" spans="1:14" s="15" customFormat="1" ht="18" customHeight="1">
      <c r="A428" s="22">
        <v>295</v>
      </c>
      <c r="B428" s="454">
        <v>7700</v>
      </c>
      <c r="C428" s="1745" t="s">
        <v>670</v>
      </c>
      <c r="D428" s="1746"/>
      <c r="E428" s="1366">
        <f>F428+G428+H428</f>
        <v>0</v>
      </c>
      <c r="F428" s="479"/>
      <c r="G428" s="480"/>
      <c r="H428" s="1550">
        <v>0</v>
      </c>
      <c r="I428" s="479"/>
      <c r="J428" s="480"/>
      <c r="K428" s="1550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745" t="s">
        <v>908</v>
      </c>
      <c r="D429" s="1746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692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909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891</v>
      </c>
      <c r="C432" s="506" t="s">
        <v>727</v>
      </c>
      <c r="D432" s="507" t="s">
        <v>910</v>
      </c>
      <c r="E432" s="508">
        <f aca="true" t="shared" si="99" ref="E432:L432">SUM(E425,E426,E427,E428,E429)</f>
        <v>-13992</v>
      </c>
      <c r="F432" s="509">
        <f t="shared" si="99"/>
        <v>-13992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774" t="str">
        <f>$B$7</f>
        <v>ОТЧЕТНИ ДАННИ ПО ЕБК ЗА СМЕТКИТЕ ЗА СРЕДСТВАТА ОТ ЕВРОПЕЙСКИЯ СЪЮЗ - КСФ</v>
      </c>
      <c r="C436" s="1775"/>
      <c r="D436" s="1775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873</v>
      </c>
      <c r="F437" s="406" t="s">
        <v>819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768" t="str">
        <f>$B$9</f>
        <v>ОУ Патриарх Евтимий</v>
      </c>
      <c r="C438" s="1769"/>
      <c r="D438" s="1770"/>
      <c r="E438" s="115">
        <f>$E$9</f>
        <v>45292</v>
      </c>
      <c r="F438" s="407">
        <f>$F$9</f>
        <v>45382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771" t="str">
        <f>$B$12</f>
        <v>Велико Търново</v>
      </c>
      <c r="C441" s="1772"/>
      <c r="D441" s="1773"/>
      <c r="E441" s="410" t="s">
        <v>874</v>
      </c>
      <c r="F441" s="232" t="str">
        <f>$F$12</f>
        <v>5401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875</v>
      </c>
      <c r="E443" s="238">
        <f>$E$15</f>
        <v>98</v>
      </c>
      <c r="F443" s="126" t="str">
        <f>+$F$15</f>
        <v>СЕС - КСФ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459</v>
      </c>
      <c r="I444" s="244"/>
      <c r="J444" s="244"/>
      <c r="K444" s="244"/>
      <c r="L444" s="1365" t="s">
        <v>459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812" t="str">
        <f>CONCATENATE("Уточнен план ",$C$3," - БЮДЖЕТНО САЛДО")</f>
        <v>Уточнен план 2024 - БЮДЖЕТНО САЛДО</v>
      </c>
      <c r="F445" s="1813"/>
      <c r="G445" s="1813"/>
      <c r="H445" s="1814"/>
      <c r="I445" s="1830" t="str">
        <f>CONCATENATE("Отчет ",$C$3," - БЮДЖЕТНО САЛДО")</f>
        <v>Отчет 2024 - БЮДЖЕТНО САЛДО</v>
      </c>
      <c r="J445" s="1831"/>
      <c r="K445" s="1831"/>
      <c r="L445" s="1832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869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870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871</v>
      </c>
      <c r="E448" s="537">
        <f aca="true" t="shared" si="101" ref="E448:L448">+E167-E304+E422+E432</f>
        <v>-10235</v>
      </c>
      <c r="F448" s="538">
        <f t="shared" si="101"/>
        <v>-10235</v>
      </c>
      <c r="G448" s="539">
        <f t="shared" si="101"/>
        <v>0</v>
      </c>
      <c r="H448" s="540">
        <f t="shared" si="101"/>
        <v>0</v>
      </c>
      <c r="I448" s="538">
        <f t="shared" si="101"/>
        <v>0</v>
      </c>
      <c r="J448" s="539">
        <f t="shared" si="101"/>
        <v>0</v>
      </c>
      <c r="K448" s="540">
        <f t="shared" si="101"/>
        <v>0</v>
      </c>
      <c r="L448" s="541">
        <f t="shared" si="101"/>
        <v>0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872</v>
      </c>
      <c r="E449" s="544">
        <f aca="true" t="shared" si="102" ref="E449:K450">+E600</f>
        <v>10235</v>
      </c>
      <c r="F449" s="545">
        <f t="shared" si="102"/>
        <v>10235</v>
      </c>
      <c r="G449" s="546">
        <f t="shared" si="102"/>
        <v>0</v>
      </c>
      <c r="H449" s="547">
        <f t="shared" si="102"/>
        <v>0</v>
      </c>
      <c r="I449" s="545">
        <f t="shared" si="102"/>
        <v>0</v>
      </c>
      <c r="J449" s="546">
        <f t="shared" si="102"/>
        <v>0</v>
      </c>
      <c r="K449" s="547">
        <f t="shared" si="102"/>
        <v>0</v>
      </c>
      <c r="L449" s="548">
        <f>+L600</f>
        <v>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0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776" t="str">
        <f>$B$7</f>
        <v>ОТЧЕТНИ ДАННИ ПО ЕБК ЗА СМЕТКИТЕ ЗА СРЕДСТВАТА ОТ ЕВРОПЕЙСКИЯ СЪЮЗ - КСФ</v>
      </c>
      <c r="C452" s="1777"/>
      <c r="D452" s="1777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873</v>
      </c>
      <c r="F453" s="406" t="s">
        <v>819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8" t="str">
        <f>$B$9</f>
        <v>ОУ Патриарх Евтимий</v>
      </c>
      <c r="C454" s="1769"/>
      <c r="D454" s="1770"/>
      <c r="E454" s="115">
        <f>$E$9</f>
        <v>45292</v>
      </c>
      <c r="F454" s="407">
        <f>$F$9</f>
        <v>45382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771" t="str">
        <f>$B$12</f>
        <v>Велико Търново</v>
      </c>
      <c r="C457" s="1772"/>
      <c r="D457" s="1773"/>
      <c r="E457" s="410" t="s">
        <v>874</v>
      </c>
      <c r="F457" s="232" t="str">
        <f>$F$12</f>
        <v>5401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875</v>
      </c>
      <c r="E459" s="238">
        <f>$E$15</f>
        <v>98</v>
      </c>
      <c r="F459" s="126" t="str">
        <f>+$F$15</f>
        <v>СЕС - КСФ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459</v>
      </c>
      <c r="I460" s="244"/>
      <c r="J460" s="244"/>
      <c r="K460" s="244"/>
      <c r="L460" s="1365" t="s">
        <v>459</v>
      </c>
      <c r="M460" s="7">
        <v>1</v>
      </c>
      <c r="N460" s="514"/>
    </row>
    <row r="461" spans="1:14" ht="22.5" customHeight="1">
      <c r="A461" s="23"/>
      <c r="B461" s="553" t="s">
        <v>911</v>
      </c>
      <c r="C461" s="554"/>
      <c r="D461" s="555"/>
      <c r="E461" s="1815" t="str">
        <f>CONCATENATE("Уточнен план ",$C$3," - ФИНАНСИРАНЕ НА БЮДЖЕТНО САЛДО")</f>
        <v>Уточнен план 2024 - ФИНАНСИРАНЕ НА БЮДЖЕТНО САЛДО</v>
      </c>
      <c r="F461" s="1816"/>
      <c r="G461" s="1816"/>
      <c r="H461" s="1817"/>
      <c r="I461" s="1833" t="str">
        <f>CONCATENATE("Отчет ",$C$3," -ФИНАНСИРАНЕ НА БЮДЖЕТНО САЛДО")</f>
        <v>Отчет 2024 -ФИНАНСИРАНЕ НА БЮДЖЕТНО САЛДО</v>
      </c>
      <c r="J461" s="1834"/>
      <c r="K461" s="1834"/>
      <c r="L461" s="1835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460</v>
      </c>
      <c r="D462" s="558" t="s">
        <v>664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682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760" t="s">
        <v>754</v>
      </c>
      <c r="D464" s="1761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671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755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756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755" t="s">
        <v>757</v>
      </c>
      <c r="D468" s="1755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758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759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755" t="s">
        <v>1938</v>
      </c>
      <c r="D471" s="1755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1939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1940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760" t="s">
        <v>760</v>
      </c>
      <c r="D474" s="1761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761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762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763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764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765</v>
      </c>
      <c r="E479" s="1368">
        <f t="shared" si="109"/>
        <v>0</v>
      </c>
      <c r="F479" s="1546">
        <v>0</v>
      </c>
      <c r="G479" s="1546">
        <v>0</v>
      </c>
      <c r="H479" s="574">
        <v>0</v>
      </c>
      <c r="I479" s="1546">
        <v>0</v>
      </c>
      <c r="J479" s="1546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766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756" t="s">
        <v>767</v>
      </c>
      <c r="D481" s="1757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S481" s="2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768</v>
      </c>
      <c r="E482" s="1381">
        <f>F482+G482+H482</f>
        <v>0</v>
      </c>
      <c r="F482" s="1546">
        <v>0</v>
      </c>
      <c r="G482" s="1546">
        <v>0</v>
      </c>
      <c r="H482" s="573">
        <v>0</v>
      </c>
      <c r="I482" s="1546">
        <v>0</v>
      </c>
      <c r="J482" s="1546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769</v>
      </c>
      <c r="E483" s="1380">
        <f>F483+G483+H483</f>
        <v>0</v>
      </c>
      <c r="F483" s="1546">
        <v>0</v>
      </c>
      <c r="G483" s="1546">
        <v>0</v>
      </c>
      <c r="H483" s="575">
        <v>0</v>
      </c>
      <c r="I483" s="1546">
        <v>0</v>
      </c>
      <c r="J483" s="1546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758" t="s">
        <v>912</v>
      </c>
      <c r="D484" s="1758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770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771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772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773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774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775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776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284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913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914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915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916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546">
        <v>0</v>
      </c>
      <c r="G497" s="1546">
        <v>0</v>
      </c>
      <c r="H497" s="591">
        <v>0</v>
      </c>
      <c r="I497" s="1546">
        <v>0</v>
      </c>
      <c r="J497" s="1546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285</v>
      </c>
      <c r="E498" s="1381">
        <f t="shared" si="113"/>
        <v>0</v>
      </c>
      <c r="F498" s="1546">
        <v>0</v>
      </c>
      <c r="G498" s="1546">
        <v>0</v>
      </c>
      <c r="H498" s="574">
        <v>0</v>
      </c>
      <c r="I498" s="1546">
        <v>0</v>
      </c>
      <c r="J498" s="1546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286</v>
      </c>
      <c r="E499" s="1371">
        <f t="shared" si="113"/>
        <v>0</v>
      </c>
      <c r="F499" s="1546">
        <v>0</v>
      </c>
      <c r="G499" s="1546">
        <v>0</v>
      </c>
      <c r="H499" s="575">
        <v>0</v>
      </c>
      <c r="I499" s="1546">
        <v>0</v>
      </c>
      <c r="J499" s="1546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753" t="s">
        <v>917</v>
      </c>
      <c r="D500" s="1759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287</v>
      </c>
      <c r="E501" s="1367">
        <f>F501+G501+H501</f>
        <v>0</v>
      </c>
      <c r="F501" s="1546">
        <v>0</v>
      </c>
      <c r="G501" s="1546">
        <v>0</v>
      </c>
      <c r="H501" s="573">
        <v>0</v>
      </c>
      <c r="I501" s="1546">
        <v>0</v>
      </c>
      <c r="J501" s="1546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288</v>
      </c>
      <c r="E502" s="1369">
        <f>F502+G502+H502</f>
        <v>0</v>
      </c>
      <c r="F502" s="1546">
        <v>0</v>
      </c>
      <c r="G502" s="1546">
        <v>0</v>
      </c>
      <c r="H502" s="586">
        <v>0</v>
      </c>
      <c r="I502" s="1546">
        <v>0</v>
      </c>
      <c r="J502" s="1546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289</v>
      </c>
      <c r="E503" s="1370">
        <f>F503+G503+H503</f>
        <v>0</v>
      </c>
      <c r="F503" s="1546">
        <v>0</v>
      </c>
      <c r="G503" s="1546">
        <v>0</v>
      </c>
      <c r="H503" s="574">
        <v>0</v>
      </c>
      <c r="I503" s="1546">
        <v>0</v>
      </c>
      <c r="J503" s="1546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546">
        <v>0</v>
      </c>
      <c r="G504" s="1546">
        <v>0</v>
      </c>
      <c r="H504" s="574">
        <v>0</v>
      </c>
      <c r="I504" s="1546">
        <v>0</v>
      </c>
      <c r="J504" s="1546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753" t="s">
        <v>24</v>
      </c>
      <c r="D505" s="1759"/>
      <c r="E505" s="594">
        <f>F505+G505+H505</f>
        <v>0</v>
      </c>
      <c r="F505" s="1548">
        <v>0</v>
      </c>
      <c r="G505" s="1549">
        <v>0</v>
      </c>
      <c r="H505" s="1547">
        <v>0</v>
      </c>
      <c r="I505" s="1548">
        <v>0</v>
      </c>
      <c r="J505" s="1549">
        <v>0</v>
      </c>
      <c r="K505" s="1547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762" t="s">
        <v>918</v>
      </c>
      <c r="D506" s="1762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758" t="s">
        <v>33</v>
      </c>
      <c r="D515" s="1758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758" t="s">
        <v>37</v>
      </c>
      <c r="D519" s="1758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466</v>
      </c>
      <c r="E523" s="1386">
        <f>F523+G523+H523</f>
        <v>0</v>
      </c>
      <c r="F523" s="1594">
        <v>0</v>
      </c>
      <c r="G523" s="1596">
        <v>0</v>
      </c>
      <c r="H523" s="1592">
        <v>0</v>
      </c>
      <c r="I523" s="1594">
        <v>0</v>
      </c>
      <c r="J523" s="1596">
        <v>0</v>
      </c>
      <c r="K523" s="1592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758" t="s">
        <v>919</v>
      </c>
      <c r="D524" s="1764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290</v>
      </c>
      <c r="E525" s="1367">
        <f>F525+G525+H525</f>
        <v>0</v>
      </c>
      <c r="F525" s="1546">
        <v>0</v>
      </c>
      <c r="G525" s="1546">
        <v>0</v>
      </c>
      <c r="H525" s="573">
        <v>0</v>
      </c>
      <c r="I525" s="1546">
        <v>0</v>
      </c>
      <c r="J525" s="1546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291</v>
      </c>
      <c r="E526" s="1371">
        <f>F526+G526+H526</f>
        <v>0</v>
      </c>
      <c r="F526" s="1546">
        <v>0</v>
      </c>
      <c r="G526" s="1546">
        <v>0</v>
      </c>
      <c r="H526" s="586">
        <v>0</v>
      </c>
      <c r="I526" s="1546">
        <v>0</v>
      </c>
      <c r="J526" s="1546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753" t="s">
        <v>920</v>
      </c>
      <c r="D527" s="1754"/>
      <c r="E527" s="567">
        <f aca="true" t="shared" si="122" ref="E527:L527">SUM(E528:E533)</f>
        <v>10235</v>
      </c>
      <c r="F527" s="576">
        <f t="shared" si="122"/>
        <v>10235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  <v>1</v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295</v>
      </c>
      <c r="E528" s="1377">
        <f aca="true" t="shared" si="123" ref="E528:E533">F528+G528+H528</f>
        <v>0</v>
      </c>
      <c r="F528" s="1595">
        <v>0</v>
      </c>
      <c r="G528" s="1597">
        <v>0</v>
      </c>
      <c r="H528" s="1593">
        <v>0</v>
      </c>
      <c r="I528" s="1595">
        <v>0</v>
      </c>
      <c r="J528" s="1597">
        <v>0</v>
      </c>
      <c r="K528" s="1593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296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921</v>
      </c>
      <c r="E530" s="1375">
        <f t="shared" si="123"/>
        <v>10235</v>
      </c>
      <c r="F530" s="158">
        <v>10235</v>
      </c>
      <c r="G530" s="159"/>
      <c r="H530" s="574">
        <v>0</v>
      </c>
      <c r="I530" s="158">
        <v>0</v>
      </c>
      <c r="J530" s="159"/>
      <c r="K530" s="574">
        <v>0</v>
      </c>
      <c r="L530" s="1375">
        <f t="shared" si="118"/>
        <v>0</v>
      </c>
      <c r="M530" s="7">
        <f t="shared" si="124"/>
        <v>1</v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292</v>
      </c>
      <c r="E531" s="1375">
        <f t="shared" si="123"/>
        <v>0</v>
      </c>
      <c r="F531" s="1546">
        <v>0</v>
      </c>
      <c r="G531" s="1546">
        <v>0</v>
      </c>
      <c r="H531" s="574">
        <v>0</v>
      </c>
      <c r="I531" s="1546">
        <v>0</v>
      </c>
      <c r="J531" s="1546">
        <v>0</v>
      </c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293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294</v>
      </c>
      <c r="E533" s="1376">
        <f t="shared" si="123"/>
        <v>0</v>
      </c>
      <c r="F533" s="1546">
        <v>0</v>
      </c>
      <c r="G533" s="1546">
        <v>0</v>
      </c>
      <c r="H533" s="586">
        <v>0</v>
      </c>
      <c r="I533" s="1546">
        <v>0</v>
      </c>
      <c r="J533" s="1546">
        <v>0</v>
      </c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766" t="s">
        <v>307</v>
      </c>
      <c r="D534" s="1767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790</v>
      </c>
      <c r="E535" s="1377">
        <f aca="true" t="shared" si="126" ref="E535:E598">F535+G535+H535</f>
        <v>0</v>
      </c>
      <c r="F535" s="1546">
        <v>0</v>
      </c>
      <c r="G535" s="1546">
        <v>0</v>
      </c>
      <c r="H535" s="573">
        <v>0</v>
      </c>
      <c r="I535" s="1546">
        <v>0</v>
      </c>
      <c r="J535" s="1546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791</v>
      </c>
      <c r="E536" s="1375">
        <f t="shared" si="126"/>
        <v>0</v>
      </c>
      <c r="F536" s="1546">
        <v>0</v>
      </c>
      <c r="G536" s="1546">
        <v>0</v>
      </c>
      <c r="H536" s="574">
        <v>0</v>
      </c>
      <c r="I536" s="1546">
        <v>0</v>
      </c>
      <c r="J536" s="1546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693</v>
      </c>
      <c r="E537" s="1376">
        <f t="shared" si="126"/>
        <v>0</v>
      </c>
      <c r="F537" s="1546">
        <v>0</v>
      </c>
      <c r="G537" s="1546">
        <v>0</v>
      </c>
      <c r="H537" s="575">
        <v>0</v>
      </c>
      <c r="I537" s="1546">
        <v>0</v>
      </c>
      <c r="J537" s="1546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758" t="s">
        <v>922</v>
      </c>
      <c r="D538" s="1758"/>
      <c r="E538" s="594">
        <f t="shared" si="126"/>
        <v>0</v>
      </c>
      <c r="F538" s="605"/>
      <c r="G538" s="606"/>
      <c r="H538" s="1460">
        <v>0</v>
      </c>
      <c r="I538" s="605"/>
      <c r="J538" s="606"/>
      <c r="K538" s="1460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763" t="s">
        <v>923</v>
      </c>
      <c r="D539" s="1763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469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470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471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472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765" t="s">
        <v>924</v>
      </c>
      <c r="D544" s="1754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473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474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758" t="s">
        <v>925</v>
      </c>
      <c r="D547" s="1758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792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475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793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794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476</v>
      </c>
      <c r="E552" s="1387">
        <f t="shared" si="126"/>
        <v>0</v>
      </c>
      <c r="F552" s="1546">
        <v>0</v>
      </c>
      <c r="G552" s="1546">
        <v>0</v>
      </c>
      <c r="H552" s="574">
        <v>0</v>
      </c>
      <c r="I552" s="1546">
        <v>0</v>
      </c>
      <c r="J552" s="1546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799</v>
      </c>
      <c r="E553" s="1375">
        <f t="shared" si="126"/>
        <v>0</v>
      </c>
      <c r="F553" s="1546">
        <v>0</v>
      </c>
      <c r="G553" s="1546">
        <v>0</v>
      </c>
      <c r="H553" s="574">
        <v>0</v>
      </c>
      <c r="I553" s="1546">
        <v>0</v>
      </c>
      <c r="J553" s="1546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800</v>
      </c>
      <c r="E554" s="1375">
        <f t="shared" si="126"/>
        <v>0</v>
      </c>
      <c r="F554" s="1546">
        <v>0</v>
      </c>
      <c r="G554" s="1546">
        <v>0</v>
      </c>
      <c r="H554" s="574">
        <v>0</v>
      </c>
      <c r="I554" s="1546">
        <v>0</v>
      </c>
      <c r="J554" s="1546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801</v>
      </c>
      <c r="E555" s="1375">
        <f t="shared" si="126"/>
        <v>0</v>
      </c>
      <c r="F555" s="1546">
        <v>0</v>
      </c>
      <c r="G555" s="1546">
        <v>0</v>
      </c>
      <c r="H555" s="574">
        <v>0</v>
      </c>
      <c r="I555" s="1546">
        <v>0</v>
      </c>
      <c r="J555" s="1546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802</v>
      </c>
      <c r="E556" s="1375">
        <f t="shared" si="126"/>
        <v>0</v>
      </c>
      <c r="F556" s="1546">
        <v>0</v>
      </c>
      <c r="G556" s="1546">
        <v>0</v>
      </c>
      <c r="H556" s="574">
        <v>0</v>
      </c>
      <c r="I556" s="1546">
        <v>0</v>
      </c>
      <c r="J556" s="1546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803</v>
      </c>
      <c r="E557" s="1375">
        <f t="shared" si="126"/>
        <v>0</v>
      </c>
      <c r="F557" s="1546">
        <v>0</v>
      </c>
      <c r="G557" s="1546">
        <v>0</v>
      </c>
      <c r="H557" s="574">
        <v>0</v>
      </c>
      <c r="I557" s="1546">
        <v>0</v>
      </c>
      <c r="J557" s="1546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804</v>
      </c>
      <c r="E558" s="1375">
        <f t="shared" si="126"/>
        <v>0</v>
      </c>
      <c r="F558" s="1546">
        <v>0</v>
      </c>
      <c r="G558" s="1546">
        <v>0</v>
      </c>
      <c r="H558" s="574">
        <v>0</v>
      </c>
      <c r="I558" s="1546">
        <v>0</v>
      </c>
      <c r="J558" s="1546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805</v>
      </c>
      <c r="E559" s="1373">
        <f t="shared" si="126"/>
        <v>0</v>
      </c>
      <c r="F559" s="1559">
        <v>0</v>
      </c>
      <c r="G559" s="1560">
        <v>0</v>
      </c>
      <c r="H559" s="1561">
        <v>0</v>
      </c>
      <c r="I559" s="1560">
        <v>0</v>
      </c>
      <c r="J559" s="1560">
        <v>0</v>
      </c>
      <c r="K559" s="1561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806</v>
      </c>
      <c r="E560" s="1388">
        <f t="shared" si="126"/>
        <v>0</v>
      </c>
      <c r="F560" s="624"/>
      <c r="G560" s="625"/>
      <c r="H560" s="1558">
        <v>0</v>
      </c>
      <c r="I560" s="624"/>
      <c r="J560" s="625"/>
      <c r="K560" s="1558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926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927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928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929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930</v>
      </c>
      <c r="E565" s="1387">
        <f t="shared" si="126"/>
        <v>0</v>
      </c>
      <c r="F565" s="1546">
        <v>0</v>
      </c>
      <c r="G565" s="1546">
        <v>0</v>
      </c>
      <c r="H565" s="574">
        <v>0</v>
      </c>
      <c r="I565" s="1546">
        <v>0</v>
      </c>
      <c r="J565" s="1546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931</v>
      </c>
      <c r="E566" s="1373">
        <f t="shared" si="126"/>
        <v>0</v>
      </c>
      <c r="F566" s="1546">
        <v>0</v>
      </c>
      <c r="G566" s="1546">
        <v>0</v>
      </c>
      <c r="H566" s="586">
        <v>0</v>
      </c>
      <c r="I566" s="1546">
        <v>0</v>
      </c>
      <c r="J566" s="1546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932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933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765" t="s">
        <v>934</v>
      </c>
      <c r="D569" s="1765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0</v>
      </c>
      <c r="J569" s="569">
        <f t="shared" si="130"/>
        <v>0</v>
      </c>
      <c r="K569" s="570">
        <f t="shared" si="130"/>
        <v>0</v>
      </c>
      <c r="L569" s="567">
        <f t="shared" si="130"/>
        <v>0</v>
      </c>
      <c r="M569" s="7">
        <f t="shared" si="124"/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807</v>
      </c>
      <c r="E570" s="1367">
        <f t="shared" si="126"/>
        <v>0</v>
      </c>
      <c r="F570" s="152"/>
      <c r="G570" s="153"/>
      <c r="H570" s="573">
        <v>0</v>
      </c>
      <c r="I570" s="152"/>
      <c r="J570" s="153"/>
      <c r="K570" s="573">
        <v>0</v>
      </c>
      <c r="L570" s="1367">
        <f t="shared" si="118"/>
        <v>0</v>
      </c>
      <c r="M570" s="7">
        <f t="shared" si="124"/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808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848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849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809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810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811</v>
      </c>
      <c r="E576" s="1381">
        <f t="shared" si="126"/>
        <v>0</v>
      </c>
      <c r="F576" s="152"/>
      <c r="G576" s="153"/>
      <c r="H576" s="1562">
        <v>0</v>
      </c>
      <c r="I576" s="152"/>
      <c r="J576" s="153"/>
      <c r="K576" s="1562">
        <v>0</v>
      </c>
      <c r="L576" s="1381">
        <f t="shared" si="131"/>
        <v>0</v>
      </c>
      <c r="M576" s="7">
        <f t="shared" si="124"/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812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850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851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813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814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815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816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935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936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937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938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817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765" t="s">
        <v>939</v>
      </c>
      <c r="D589" s="1754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940</v>
      </c>
      <c r="E590" s="1367">
        <f t="shared" si="126"/>
        <v>0</v>
      </c>
      <c r="F590" s="1546">
        <v>0</v>
      </c>
      <c r="G590" s="1546">
        <v>0</v>
      </c>
      <c r="H590" s="573">
        <v>0</v>
      </c>
      <c r="I590" s="1546">
        <v>0</v>
      </c>
      <c r="J590" s="1546">
        <v>0</v>
      </c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941</v>
      </c>
      <c r="E591" s="1369">
        <f t="shared" si="126"/>
        <v>0</v>
      </c>
      <c r="F591" s="1546">
        <v>0</v>
      </c>
      <c r="G591" s="1546">
        <v>0</v>
      </c>
      <c r="H591" s="574">
        <v>0</v>
      </c>
      <c r="I591" s="1546">
        <v>0</v>
      </c>
      <c r="J591" s="1546">
        <v>0</v>
      </c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942</v>
      </c>
      <c r="E592" s="1370">
        <f t="shared" si="126"/>
        <v>0</v>
      </c>
      <c r="F592" s="1546">
        <v>0</v>
      </c>
      <c r="G592" s="1546">
        <v>0</v>
      </c>
      <c r="H592" s="574">
        <v>0</v>
      </c>
      <c r="I592" s="1546">
        <v>0</v>
      </c>
      <c r="J592" s="1546">
        <v>0</v>
      </c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943</v>
      </c>
      <c r="E593" s="1371">
        <f t="shared" si="126"/>
        <v>0</v>
      </c>
      <c r="F593" s="1546">
        <v>0</v>
      </c>
      <c r="G593" s="1546">
        <v>0</v>
      </c>
      <c r="H593" s="575">
        <v>0</v>
      </c>
      <c r="I593" s="1546">
        <v>0</v>
      </c>
      <c r="J593" s="1546">
        <v>0</v>
      </c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765" t="s">
        <v>818</v>
      </c>
      <c r="D594" s="1754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795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796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797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798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2086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5">
        <v>0</v>
      </c>
      <c r="J599" s="1456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891</v>
      </c>
      <c r="C600" s="648" t="s">
        <v>727</v>
      </c>
      <c r="D600" s="649" t="s">
        <v>944</v>
      </c>
      <c r="E600" s="650">
        <f aca="true" t="shared" si="135" ref="E600:L600">SUM(E464,E468,E471,E474,E484,E500,E505,E506,E515,E519,E524,E481,E527,E534,E538,E539,E544,E547,E569,E589,E594)</f>
        <v>10235</v>
      </c>
      <c r="F600" s="651">
        <f t="shared" si="135"/>
        <v>10235</v>
      </c>
      <c r="G600" s="652">
        <f t="shared" si="135"/>
        <v>0</v>
      </c>
      <c r="H600" s="653">
        <f t="shared" si="135"/>
        <v>0</v>
      </c>
      <c r="I600" s="651">
        <f t="shared" si="135"/>
        <v>0</v>
      </c>
      <c r="J600" s="652">
        <f t="shared" si="135"/>
        <v>0</v>
      </c>
      <c r="K600" s="654">
        <f t="shared" si="135"/>
        <v>0</v>
      </c>
      <c r="L600" s="650">
        <f t="shared" si="135"/>
        <v>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0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860</v>
      </c>
      <c r="G603" s="1747"/>
      <c r="H603" s="1748"/>
      <c r="I603" s="1748"/>
      <c r="J603" s="1749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735" t="s">
        <v>861</v>
      </c>
      <c r="H604" s="1735"/>
      <c r="I604" s="1735"/>
      <c r="J604" s="1735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862</v>
      </c>
      <c r="D606" s="658"/>
      <c r="E606" s="659"/>
      <c r="F606" s="218" t="s">
        <v>863</v>
      </c>
      <c r="G606" s="1750"/>
      <c r="H606" s="1751"/>
      <c r="I606" s="1751"/>
      <c r="J606" s="1752"/>
      <c r="K606" s="103"/>
      <c r="L606" s="228"/>
      <c r="M606" s="7">
        <v>1</v>
      </c>
      <c r="N606" s="514"/>
    </row>
    <row r="607" spans="1:14" ht="21.75" customHeight="1">
      <c r="A607" s="23"/>
      <c r="B607" s="1733" t="s">
        <v>864</v>
      </c>
      <c r="C607" s="1734"/>
      <c r="D607" s="660" t="s">
        <v>865</v>
      </c>
      <c r="E607" s="661"/>
      <c r="F607" s="662"/>
      <c r="G607" s="1735" t="s">
        <v>861</v>
      </c>
      <c r="H607" s="1735"/>
      <c r="I607" s="1735"/>
      <c r="J607" s="1735"/>
      <c r="K607" s="103"/>
      <c r="L607" s="228"/>
      <c r="M607" s="7">
        <v>1</v>
      </c>
      <c r="N607" s="514"/>
    </row>
    <row r="608" spans="1:14" ht="24.75" customHeight="1">
      <c r="A608" s="36"/>
      <c r="B608" s="1736"/>
      <c r="C608" s="1737"/>
      <c r="D608" s="663" t="s">
        <v>866</v>
      </c>
      <c r="E608" s="664"/>
      <c r="F608" s="665"/>
      <c r="G608" s="666" t="s">
        <v>867</v>
      </c>
      <c r="H608" s="1738"/>
      <c r="I608" s="1739"/>
      <c r="J608" s="1740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868</v>
      </c>
      <c r="H610" s="1738"/>
      <c r="I610" s="1739"/>
      <c r="J610" s="1740"/>
      <c r="K610" s="223"/>
      <c r="L610" s="237"/>
      <c r="M610" s="7" t="e">
        <f>(IF(#REF!&lt;&gt;0,$M$2,IF(#REF!&lt;&gt;0,$M$2,"")))</f>
        <v>#REF!</v>
      </c>
      <c r="N610" s="514"/>
    </row>
    <row r="611" spans="2:14" ht="15.7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.7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ht="15.75">
      <c r="N619" s="2"/>
    </row>
    <row r="645" spans="2:13" ht="15.75">
      <c r="B645" s="6"/>
      <c r="C645" s="6"/>
      <c r="D645" s="517"/>
      <c r="E645" s="38"/>
      <c r="F645" s="38"/>
      <c r="G645" s="38"/>
      <c r="H645" s="38"/>
      <c r="I645" s="38"/>
      <c r="J645" s="38"/>
      <c r="K645" s="38"/>
      <c r="L645" s="38"/>
      <c r="M645" s="7">
        <f>(IF($E781&lt;&gt;0,$M$2,IF($L781&lt;&gt;0,$M$2,"")))</f>
        <v>1</v>
      </c>
    </row>
    <row r="646" spans="2:13" ht="15.75">
      <c r="B646" s="6"/>
      <c r="C646" s="1353"/>
      <c r="D646" s="1354"/>
      <c r="E646" s="38"/>
      <c r="F646" s="38"/>
      <c r="G646" s="38"/>
      <c r="H646" s="38"/>
      <c r="I646" s="38"/>
      <c r="J646" s="38"/>
      <c r="K646" s="38"/>
      <c r="L646" s="38"/>
      <c r="M646" s="7">
        <f>(IF($E781&lt;&gt;0,$M$2,IF($L781&lt;&gt;0,$M$2,"")))</f>
        <v>1</v>
      </c>
    </row>
    <row r="647" spans="2:13" ht="15.75">
      <c r="B647" s="1776" t="str">
        <f>$B$7</f>
        <v>ОТЧЕТНИ ДАННИ ПО ЕБК ЗА СМЕТКИТЕ ЗА СРЕДСТВАТА ОТ ЕВРОПЕЙСКИЯ СЪЮЗ - КСФ</v>
      </c>
      <c r="C647" s="1777"/>
      <c r="D647" s="1777"/>
      <c r="E647" s="242"/>
      <c r="F647" s="242"/>
      <c r="G647" s="237"/>
      <c r="H647" s="237"/>
      <c r="I647" s="237"/>
      <c r="J647" s="237"/>
      <c r="K647" s="237"/>
      <c r="L647" s="237"/>
      <c r="M647" s="7">
        <f>(IF($E781&lt;&gt;0,$M$2,IF($L781&lt;&gt;0,$M$2,"")))</f>
        <v>1</v>
      </c>
    </row>
    <row r="648" spans="2:13" ht="15.75">
      <c r="B648" s="228"/>
      <c r="C648" s="391"/>
      <c r="D648" s="400"/>
      <c r="E648" s="406" t="s">
        <v>458</v>
      </c>
      <c r="F648" s="406" t="s">
        <v>819</v>
      </c>
      <c r="G648" s="237"/>
      <c r="H648" s="1350" t="s">
        <v>1235</v>
      </c>
      <c r="I648" s="1351"/>
      <c r="J648" s="1352"/>
      <c r="K648" s="237"/>
      <c r="L648" s="237"/>
      <c r="M648" s="7">
        <f>(IF($E781&lt;&gt;0,$M$2,IF($L781&lt;&gt;0,$M$2,"")))</f>
        <v>1</v>
      </c>
    </row>
    <row r="649" spans="2:13" ht="18.75">
      <c r="B649" s="1768" t="str">
        <f>$B$9</f>
        <v>ОУ Патриарх Евтимий</v>
      </c>
      <c r="C649" s="1769"/>
      <c r="D649" s="1770"/>
      <c r="E649" s="115">
        <f>$E$9</f>
        <v>45292</v>
      </c>
      <c r="F649" s="226">
        <f>$F$9</f>
        <v>45382</v>
      </c>
      <c r="G649" s="237"/>
      <c r="H649" s="237"/>
      <c r="I649" s="237"/>
      <c r="J649" s="237"/>
      <c r="K649" s="237"/>
      <c r="L649" s="237"/>
      <c r="M649" s="7">
        <f>(IF($E781&lt;&gt;0,$M$2,IF($L781&lt;&gt;0,$M$2,"")))</f>
        <v>1</v>
      </c>
    </row>
    <row r="650" spans="2:13" ht="15.75">
      <c r="B650" s="227" t="str">
        <f>$B$10</f>
        <v>(наименование на разпоредителя с бюджет)</v>
      </c>
      <c r="C650" s="228"/>
      <c r="D650" s="229"/>
      <c r="E650" s="237"/>
      <c r="F650" s="237"/>
      <c r="G650" s="237"/>
      <c r="H650" s="237"/>
      <c r="I650" s="237"/>
      <c r="J650" s="237"/>
      <c r="K650" s="237"/>
      <c r="L650" s="237"/>
      <c r="M650" s="7">
        <f>(IF($E781&lt;&gt;0,$M$2,IF($L781&lt;&gt;0,$M$2,"")))</f>
        <v>1</v>
      </c>
    </row>
    <row r="651" spans="2:13" ht="15.75">
      <c r="B651" s="227"/>
      <c r="C651" s="228"/>
      <c r="D651" s="229"/>
      <c r="E651" s="237"/>
      <c r="F651" s="237"/>
      <c r="G651" s="237"/>
      <c r="H651" s="237"/>
      <c r="I651" s="237"/>
      <c r="J651" s="237"/>
      <c r="K651" s="237"/>
      <c r="L651" s="237"/>
      <c r="M651" s="7">
        <f>(IF($E781&lt;&gt;0,$M$2,IF($L781&lt;&gt;0,$M$2,"")))</f>
        <v>1</v>
      </c>
    </row>
    <row r="652" spans="2:13" ht="19.5">
      <c r="B652" s="1836" t="str">
        <f>$B$12</f>
        <v>Велико Търново</v>
      </c>
      <c r="C652" s="1837"/>
      <c r="D652" s="1838"/>
      <c r="E652" s="410" t="s">
        <v>874</v>
      </c>
      <c r="F652" s="1348" t="str">
        <f>$F$12</f>
        <v>5401</v>
      </c>
      <c r="G652" s="237"/>
      <c r="H652" s="237"/>
      <c r="I652" s="237"/>
      <c r="J652" s="237"/>
      <c r="K652" s="237"/>
      <c r="L652" s="237"/>
      <c r="M652" s="7">
        <f>(IF($E781&lt;&gt;0,$M$2,IF($L781&lt;&gt;0,$M$2,"")))</f>
        <v>1</v>
      </c>
    </row>
    <row r="653" spans="2:13" ht="15.75">
      <c r="B653" s="233" t="str">
        <f>$B$13</f>
        <v>(наименование на първостепенния разпоредител с бюджет)</v>
      </c>
      <c r="C653" s="228"/>
      <c r="D653" s="229"/>
      <c r="E653" s="1349"/>
      <c r="F653" s="242"/>
      <c r="G653" s="237"/>
      <c r="H653" s="237"/>
      <c r="I653" s="237"/>
      <c r="J653" s="237"/>
      <c r="K653" s="237"/>
      <c r="L653" s="237"/>
      <c r="M653" s="7">
        <f>(IF($E781&lt;&gt;0,$M$2,IF($L781&lt;&gt;0,$M$2,"")))</f>
        <v>1</v>
      </c>
    </row>
    <row r="654" spans="2:13" ht="19.5">
      <c r="B654" s="236"/>
      <c r="C654" s="237"/>
      <c r="D654" s="124" t="s">
        <v>875</v>
      </c>
      <c r="E654" s="238">
        <f>$E$15</f>
        <v>98</v>
      </c>
      <c r="F654" s="414" t="str">
        <f>$F$15</f>
        <v>СЕС - КСФ</v>
      </c>
      <c r="G654" s="218"/>
      <c r="H654" s="218"/>
      <c r="I654" s="218"/>
      <c r="J654" s="218"/>
      <c r="K654" s="218"/>
      <c r="L654" s="218"/>
      <c r="M654" s="7">
        <f>(IF($E781&lt;&gt;0,$M$2,IF($L781&lt;&gt;0,$M$2,"")))</f>
        <v>1</v>
      </c>
    </row>
    <row r="655" spans="2:13" ht="15.75">
      <c r="B655" s="228"/>
      <c r="C655" s="391"/>
      <c r="D655" s="400"/>
      <c r="E655" s="237"/>
      <c r="F655" s="409"/>
      <c r="G655" s="409"/>
      <c r="H655" s="409"/>
      <c r="I655" s="409"/>
      <c r="J655" s="409"/>
      <c r="K655" s="409"/>
      <c r="L655" s="1365" t="s">
        <v>459</v>
      </c>
      <c r="M655" s="7">
        <f>(IF($E781&lt;&gt;0,$M$2,IF($L781&lt;&gt;0,$M$2,"")))</f>
        <v>1</v>
      </c>
    </row>
    <row r="656" spans="2:13" ht="18.75">
      <c r="B656" s="247"/>
      <c r="C656" s="248"/>
      <c r="D656" s="249" t="s">
        <v>699</v>
      </c>
      <c r="E656" s="1812" t="str">
        <f>CONCATENATE("Уточнен план ",$C$3)</f>
        <v>Уточнен план 2024</v>
      </c>
      <c r="F656" s="1813"/>
      <c r="G656" s="1813"/>
      <c r="H656" s="1814"/>
      <c r="I656" s="1821" t="str">
        <f>CONCATENATE("Отчет ",$C$3)</f>
        <v>Отчет 2024</v>
      </c>
      <c r="J656" s="1822"/>
      <c r="K656" s="1822"/>
      <c r="L656" s="1823"/>
      <c r="M656" s="7">
        <f>(IF($E781&lt;&gt;0,$M$2,IF($L781&lt;&gt;0,$M$2,"")))</f>
        <v>1</v>
      </c>
    </row>
    <row r="657" spans="2:13" ht="56.25">
      <c r="B657" s="250" t="s">
        <v>62</v>
      </c>
      <c r="C657" s="251" t="s">
        <v>460</v>
      </c>
      <c r="D657" s="252" t="s">
        <v>700</v>
      </c>
      <c r="E657" s="1391" t="str">
        <f>$E$20</f>
        <v>Уточнен план                Общо</v>
      </c>
      <c r="F657" s="1395" t="str">
        <f>$F$20</f>
        <v>държавни дейности</v>
      </c>
      <c r="G657" s="1396" t="str">
        <f>$G$20</f>
        <v>местни дейности</v>
      </c>
      <c r="H657" s="1397" t="str">
        <f>$H$20</f>
        <v>дофинансиране</v>
      </c>
      <c r="I657" s="253" t="str">
        <f>$I$20</f>
        <v>държавни дейности -ОТЧЕТ</v>
      </c>
      <c r="J657" s="254" t="str">
        <f>$J$20</f>
        <v>местни дейности - ОТЧЕТ</v>
      </c>
      <c r="K657" s="255" t="str">
        <f>$K$20</f>
        <v>дофинансиране - ОТЧЕТ</v>
      </c>
      <c r="L657" s="1566" t="str">
        <f>$L$20</f>
        <v>ОТЧЕТ                                    ОБЩО</v>
      </c>
      <c r="M657" s="7">
        <f>(IF($E781&lt;&gt;0,$M$2,IF($L781&lt;&gt;0,$M$2,"")))</f>
        <v>1</v>
      </c>
    </row>
    <row r="658" spans="2:13" ht="18.75">
      <c r="B658" s="258"/>
      <c r="C658" s="259"/>
      <c r="D658" s="260" t="s">
        <v>729</v>
      </c>
      <c r="E658" s="1442" t="str">
        <f>$E$21</f>
        <v>(1)</v>
      </c>
      <c r="F658" s="143" t="str">
        <f>$F$21</f>
        <v>(2)</v>
      </c>
      <c r="G658" s="144" t="str">
        <f>$G$21</f>
        <v>(3)</v>
      </c>
      <c r="H658" s="145" t="str">
        <f>$H$21</f>
        <v>(4)</v>
      </c>
      <c r="I658" s="261" t="str">
        <f>$I$21</f>
        <v>(5)</v>
      </c>
      <c r="J658" s="262" t="str">
        <f>$J$21</f>
        <v>(6)</v>
      </c>
      <c r="K658" s="263" t="str">
        <f>$K$21</f>
        <v>(7)</v>
      </c>
      <c r="L658" s="264" t="str">
        <f>$L$21</f>
        <v>(8)</v>
      </c>
      <c r="M658" s="7">
        <f>(IF($E781&lt;&gt;0,$M$2,IF($L781&lt;&gt;0,$M$2,"")))</f>
        <v>1</v>
      </c>
    </row>
    <row r="659" spans="2:13" ht="15.75">
      <c r="B659" s="1439"/>
      <c r="C659" s="1604" t="str">
        <f>VLOOKUP(D659,OP_LIST2,2,FALSE)</f>
        <v>98313</v>
      </c>
      <c r="D659" s="1606" t="s">
        <v>1219</v>
      </c>
      <c r="E659" s="389"/>
      <c r="F659" s="1429"/>
      <c r="G659" s="1430"/>
      <c r="H659" s="1431"/>
      <c r="I659" s="1429"/>
      <c r="J659" s="1430"/>
      <c r="K659" s="1431"/>
      <c r="L659" s="1428"/>
      <c r="M659" s="7">
        <f>(IF($E781&lt;&gt;0,$M$2,IF($L781&lt;&gt;0,$M$2,"")))</f>
        <v>1</v>
      </c>
    </row>
    <row r="660" spans="2:13" ht="15.75">
      <c r="B660" s="1605" t="s">
        <v>2071</v>
      </c>
      <c r="C660" s="1445">
        <f>VLOOKUP(D661,EBK_DEIN2,2,FALSE)</f>
        <v>3322</v>
      </c>
      <c r="D660" s="1607" t="str">
        <f>VLOOKUP(D659,OP_LIST3,3,FALSE)</f>
        <v>ПЕРИОД 2014-2020</v>
      </c>
      <c r="E660" s="389"/>
      <c r="F660" s="1432"/>
      <c r="G660" s="1433"/>
      <c r="H660" s="1434"/>
      <c r="I660" s="1432"/>
      <c r="J660" s="1433"/>
      <c r="K660" s="1434"/>
      <c r="L660" s="1428"/>
      <c r="M660" s="7">
        <f>(IF($E781&lt;&gt;0,$M$2,IF($L781&lt;&gt;0,$M$2,"")))</f>
        <v>1</v>
      </c>
    </row>
    <row r="661" spans="2:13" ht="15.75">
      <c r="B661" s="1438"/>
      <c r="C661" s="1530">
        <f>+C660</f>
        <v>3322</v>
      </c>
      <c r="D661" s="1440" t="s">
        <v>1943</v>
      </c>
      <c r="E661" s="389"/>
      <c r="F661" s="1432"/>
      <c r="G661" s="1433"/>
      <c r="H661" s="1434"/>
      <c r="I661" s="1432"/>
      <c r="J661" s="1433"/>
      <c r="K661" s="1434"/>
      <c r="L661" s="1428"/>
      <c r="M661" s="7">
        <f>(IF($E781&lt;&gt;0,$M$2,IF($L781&lt;&gt;0,$M$2,"")))</f>
        <v>1</v>
      </c>
    </row>
    <row r="662" spans="2:13" ht="15.75">
      <c r="B662" s="1443"/>
      <c r="C662" s="1441"/>
      <c r="D662" s="1444" t="s">
        <v>701</v>
      </c>
      <c r="E662" s="389"/>
      <c r="F662" s="1435"/>
      <c r="G662" s="1436"/>
      <c r="H662" s="1437"/>
      <c r="I662" s="1435"/>
      <c r="J662" s="1436"/>
      <c r="K662" s="1437"/>
      <c r="L662" s="1428"/>
      <c r="M662" s="7">
        <f>(IF($E781&lt;&gt;0,$M$2,IF($L781&lt;&gt;0,$M$2,"")))</f>
        <v>1</v>
      </c>
    </row>
    <row r="663" spans="2:14" ht="15.75">
      <c r="B663" s="272">
        <v>100</v>
      </c>
      <c r="C663" s="1801" t="s">
        <v>730</v>
      </c>
      <c r="D663" s="1802"/>
      <c r="E663" s="273">
        <f aca="true" t="shared" si="136" ref="E663:L663">SUM(E664:E665)</f>
        <v>0</v>
      </c>
      <c r="F663" s="274">
        <f t="shared" si="136"/>
        <v>0</v>
      </c>
      <c r="G663" s="275">
        <f t="shared" si="136"/>
        <v>0</v>
      </c>
      <c r="H663" s="276">
        <f t="shared" si="136"/>
        <v>0</v>
      </c>
      <c r="I663" s="274">
        <f t="shared" si="136"/>
        <v>0</v>
      </c>
      <c r="J663" s="275">
        <f t="shared" si="136"/>
        <v>0</v>
      </c>
      <c r="K663" s="276">
        <f t="shared" si="136"/>
        <v>0</v>
      </c>
      <c r="L663" s="273">
        <f t="shared" si="136"/>
        <v>0</v>
      </c>
      <c r="M663" s="12">
        <f aca="true" t="shared" si="137" ref="M663:M694">(IF($E663&lt;&gt;0,$M$2,IF($L663&lt;&gt;0,$M$2,"")))</f>
      </c>
      <c r="N663" s="13"/>
    </row>
    <row r="664" spans="2:14" ht="15.75">
      <c r="B664" s="278"/>
      <c r="C664" s="279">
        <v>101</v>
      </c>
      <c r="D664" s="280" t="s">
        <v>731</v>
      </c>
      <c r="E664" s="281">
        <f>F664+G664+H664</f>
        <v>0</v>
      </c>
      <c r="F664" s="152"/>
      <c r="G664" s="153"/>
      <c r="H664" s="1406"/>
      <c r="I664" s="152"/>
      <c r="J664" s="153"/>
      <c r="K664" s="1406"/>
      <c r="L664" s="281">
        <f>I664+J664+K664</f>
        <v>0</v>
      </c>
      <c r="M664" s="12">
        <f t="shared" si="137"/>
      </c>
      <c r="N664" s="13"/>
    </row>
    <row r="665" spans="2:14" ht="15.75">
      <c r="B665" s="278"/>
      <c r="C665" s="285">
        <v>102</v>
      </c>
      <c r="D665" s="286" t="s">
        <v>732</v>
      </c>
      <c r="E665" s="287">
        <f>F665+G665+H665</f>
        <v>0</v>
      </c>
      <c r="F665" s="173"/>
      <c r="G665" s="174"/>
      <c r="H665" s="1409"/>
      <c r="I665" s="173"/>
      <c r="J665" s="174"/>
      <c r="K665" s="1409"/>
      <c r="L665" s="287">
        <f>I665+J665+K665</f>
        <v>0</v>
      </c>
      <c r="M665" s="12">
        <f t="shared" si="137"/>
      </c>
      <c r="N665" s="13"/>
    </row>
    <row r="666" spans="2:14" ht="15.75">
      <c r="B666" s="272">
        <v>200</v>
      </c>
      <c r="C666" s="1797" t="s">
        <v>733</v>
      </c>
      <c r="D666" s="1798"/>
      <c r="E666" s="273">
        <f aca="true" t="shared" si="138" ref="E666:L666">SUM(E667:E671)</f>
        <v>0</v>
      </c>
      <c r="F666" s="274">
        <f t="shared" si="138"/>
        <v>0</v>
      </c>
      <c r="G666" s="275">
        <f t="shared" si="138"/>
        <v>0</v>
      </c>
      <c r="H666" s="276">
        <f t="shared" si="138"/>
        <v>0</v>
      </c>
      <c r="I666" s="274">
        <f t="shared" si="138"/>
        <v>0</v>
      </c>
      <c r="J666" s="275">
        <f t="shared" si="138"/>
        <v>0</v>
      </c>
      <c r="K666" s="276">
        <f t="shared" si="138"/>
        <v>0</v>
      </c>
      <c r="L666" s="273">
        <f t="shared" si="138"/>
        <v>0</v>
      </c>
      <c r="M666" s="12">
        <f t="shared" si="137"/>
      </c>
      <c r="N666" s="13"/>
    </row>
    <row r="667" spans="2:14" ht="15.75">
      <c r="B667" s="291"/>
      <c r="C667" s="279">
        <v>201</v>
      </c>
      <c r="D667" s="280" t="s">
        <v>734</v>
      </c>
      <c r="E667" s="281">
        <f>F667+G667+H667</f>
        <v>0</v>
      </c>
      <c r="F667" s="152"/>
      <c r="G667" s="153"/>
      <c r="H667" s="1406"/>
      <c r="I667" s="152"/>
      <c r="J667" s="153"/>
      <c r="K667" s="1406"/>
      <c r="L667" s="281">
        <f>I667+J667+K667</f>
        <v>0</v>
      </c>
      <c r="M667" s="12">
        <f t="shared" si="137"/>
      </c>
      <c r="N667" s="13"/>
    </row>
    <row r="668" spans="2:14" ht="15.75">
      <c r="B668" s="292"/>
      <c r="C668" s="293">
        <v>202</v>
      </c>
      <c r="D668" s="294" t="s">
        <v>735</v>
      </c>
      <c r="E668" s="295">
        <f>F668+G668+H668</f>
        <v>0</v>
      </c>
      <c r="F668" s="158"/>
      <c r="G668" s="159"/>
      <c r="H668" s="1408"/>
      <c r="I668" s="158"/>
      <c r="J668" s="159"/>
      <c r="K668" s="1408"/>
      <c r="L668" s="295">
        <f>I668+J668+K668</f>
        <v>0</v>
      </c>
      <c r="M668" s="12">
        <f t="shared" si="137"/>
      </c>
      <c r="N668" s="13"/>
    </row>
    <row r="669" spans="2:14" ht="31.5">
      <c r="B669" s="299"/>
      <c r="C669" s="293">
        <v>205</v>
      </c>
      <c r="D669" s="294" t="s">
        <v>586</v>
      </c>
      <c r="E669" s="295">
        <f>F669+G669+H669</f>
        <v>0</v>
      </c>
      <c r="F669" s="158"/>
      <c r="G669" s="159"/>
      <c r="H669" s="1408"/>
      <c r="I669" s="158"/>
      <c r="J669" s="159"/>
      <c r="K669" s="1408"/>
      <c r="L669" s="295">
        <f>I669+J669+K669</f>
        <v>0</v>
      </c>
      <c r="M669" s="12">
        <f t="shared" si="137"/>
      </c>
      <c r="N669" s="13"/>
    </row>
    <row r="670" spans="2:14" ht="15.75">
      <c r="B670" s="299"/>
      <c r="C670" s="293">
        <v>208</v>
      </c>
      <c r="D670" s="300" t="s">
        <v>587</v>
      </c>
      <c r="E670" s="295">
        <f>F670+G670+H670</f>
        <v>0</v>
      </c>
      <c r="F670" s="158"/>
      <c r="G670" s="159"/>
      <c r="H670" s="1408"/>
      <c r="I670" s="158"/>
      <c r="J670" s="159"/>
      <c r="K670" s="1408"/>
      <c r="L670" s="295">
        <f>I670+J670+K670</f>
        <v>0</v>
      </c>
      <c r="M670" s="12">
        <f t="shared" si="137"/>
      </c>
      <c r="N670" s="13"/>
    </row>
    <row r="671" spans="2:14" ht="15.75">
      <c r="B671" s="291"/>
      <c r="C671" s="285">
        <v>209</v>
      </c>
      <c r="D671" s="301" t="s">
        <v>588</v>
      </c>
      <c r="E671" s="287">
        <f>F671+G671+H671</f>
        <v>0</v>
      </c>
      <c r="F671" s="173"/>
      <c r="G671" s="174"/>
      <c r="H671" s="1409"/>
      <c r="I671" s="173"/>
      <c r="J671" s="174"/>
      <c r="K671" s="1409"/>
      <c r="L671" s="287">
        <f>I671+J671+K671</f>
        <v>0</v>
      </c>
      <c r="M671" s="12">
        <f t="shared" si="137"/>
      </c>
      <c r="N671" s="13"/>
    </row>
    <row r="672" spans="2:14" ht="15.75">
      <c r="B672" s="272">
        <v>500</v>
      </c>
      <c r="C672" s="1799" t="s">
        <v>189</v>
      </c>
      <c r="D672" s="1800"/>
      <c r="E672" s="273">
        <f aca="true" t="shared" si="139" ref="E672:L672">SUM(E673:E679)</f>
        <v>0</v>
      </c>
      <c r="F672" s="274">
        <f t="shared" si="139"/>
        <v>0</v>
      </c>
      <c r="G672" s="275">
        <f t="shared" si="139"/>
        <v>0</v>
      </c>
      <c r="H672" s="276">
        <f t="shared" si="139"/>
        <v>0</v>
      </c>
      <c r="I672" s="274">
        <f t="shared" si="139"/>
        <v>0</v>
      </c>
      <c r="J672" s="275">
        <f t="shared" si="139"/>
        <v>0</v>
      </c>
      <c r="K672" s="276">
        <f t="shared" si="139"/>
        <v>0</v>
      </c>
      <c r="L672" s="273">
        <f t="shared" si="139"/>
        <v>0</v>
      </c>
      <c r="M672" s="12">
        <f t="shared" si="137"/>
      </c>
      <c r="N672" s="13"/>
    </row>
    <row r="673" spans="2:14" ht="15.75">
      <c r="B673" s="291"/>
      <c r="C673" s="302">
        <v>551</v>
      </c>
      <c r="D673" s="303" t="s">
        <v>190</v>
      </c>
      <c r="E673" s="281">
        <f aca="true" t="shared" si="140" ref="E673:E680">F673+G673+H673</f>
        <v>0</v>
      </c>
      <c r="F673" s="152"/>
      <c r="G673" s="153"/>
      <c r="H673" s="1406"/>
      <c r="I673" s="152"/>
      <c r="J673" s="153"/>
      <c r="K673" s="1406"/>
      <c r="L673" s="281">
        <f aca="true" t="shared" si="141" ref="L673:L680">I673+J673+K673</f>
        <v>0</v>
      </c>
      <c r="M673" s="12">
        <f t="shared" si="137"/>
      </c>
      <c r="N673" s="13"/>
    </row>
    <row r="674" spans="2:14" ht="15.75">
      <c r="B674" s="291"/>
      <c r="C674" s="304">
        <v>552</v>
      </c>
      <c r="D674" s="305" t="s">
        <v>893</v>
      </c>
      <c r="E674" s="295">
        <f t="shared" si="140"/>
        <v>0</v>
      </c>
      <c r="F674" s="158"/>
      <c r="G674" s="159"/>
      <c r="H674" s="1408"/>
      <c r="I674" s="158"/>
      <c r="J674" s="159"/>
      <c r="K674" s="1408"/>
      <c r="L674" s="295">
        <f t="shared" si="141"/>
        <v>0</v>
      </c>
      <c r="M674" s="12">
        <f t="shared" si="137"/>
      </c>
      <c r="N674" s="13"/>
    </row>
    <row r="675" spans="2:14" ht="15.75">
      <c r="B675" s="306"/>
      <c r="C675" s="304">
        <v>558</v>
      </c>
      <c r="D675" s="307" t="s">
        <v>855</v>
      </c>
      <c r="E675" s="295">
        <f t="shared" si="140"/>
        <v>0</v>
      </c>
      <c r="F675" s="484">
        <v>0</v>
      </c>
      <c r="G675" s="485">
        <v>0</v>
      </c>
      <c r="H675" s="160">
        <v>0</v>
      </c>
      <c r="I675" s="484">
        <v>0</v>
      </c>
      <c r="J675" s="485">
        <v>0</v>
      </c>
      <c r="K675" s="160">
        <v>0</v>
      </c>
      <c r="L675" s="295">
        <f t="shared" si="141"/>
        <v>0</v>
      </c>
      <c r="M675" s="12">
        <f t="shared" si="137"/>
      </c>
      <c r="N675" s="13"/>
    </row>
    <row r="676" spans="2:14" ht="15.75">
      <c r="B676" s="306"/>
      <c r="C676" s="304">
        <v>560</v>
      </c>
      <c r="D676" s="307" t="s">
        <v>191</v>
      </c>
      <c r="E676" s="295">
        <f t="shared" si="140"/>
        <v>0</v>
      </c>
      <c r="F676" s="158"/>
      <c r="G676" s="159"/>
      <c r="H676" s="1408"/>
      <c r="I676" s="158"/>
      <c r="J676" s="159"/>
      <c r="K676" s="1408"/>
      <c r="L676" s="295">
        <f t="shared" si="141"/>
        <v>0</v>
      </c>
      <c r="M676" s="12">
        <f t="shared" si="137"/>
      </c>
      <c r="N676" s="13"/>
    </row>
    <row r="677" spans="2:14" ht="15.75">
      <c r="B677" s="306"/>
      <c r="C677" s="304">
        <v>580</v>
      </c>
      <c r="D677" s="305" t="s">
        <v>192</v>
      </c>
      <c r="E677" s="295">
        <f t="shared" si="140"/>
        <v>0</v>
      </c>
      <c r="F677" s="158"/>
      <c r="G677" s="159"/>
      <c r="H677" s="1408"/>
      <c r="I677" s="158"/>
      <c r="J677" s="159"/>
      <c r="K677" s="1408"/>
      <c r="L677" s="295">
        <f t="shared" si="141"/>
        <v>0</v>
      </c>
      <c r="M677" s="12">
        <f t="shared" si="137"/>
      </c>
      <c r="N677" s="13"/>
    </row>
    <row r="678" spans="2:14" ht="15.75">
      <c r="B678" s="291"/>
      <c r="C678" s="304">
        <v>588</v>
      </c>
      <c r="D678" s="305" t="s">
        <v>857</v>
      </c>
      <c r="E678" s="295">
        <f t="shared" si="140"/>
        <v>0</v>
      </c>
      <c r="F678" s="484">
        <v>0</v>
      </c>
      <c r="G678" s="485">
        <v>0</v>
      </c>
      <c r="H678" s="160">
        <v>0</v>
      </c>
      <c r="I678" s="484">
        <v>0</v>
      </c>
      <c r="J678" s="485">
        <v>0</v>
      </c>
      <c r="K678" s="160">
        <v>0</v>
      </c>
      <c r="L678" s="295">
        <f t="shared" si="141"/>
        <v>0</v>
      </c>
      <c r="M678" s="12">
        <f t="shared" si="137"/>
      </c>
      <c r="N678" s="13"/>
    </row>
    <row r="679" spans="2:14" ht="31.5">
      <c r="B679" s="291"/>
      <c r="C679" s="308">
        <v>590</v>
      </c>
      <c r="D679" s="309" t="s">
        <v>193</v>
      </c>
      <c r="E679" s="287">
        <f t="shared" si="140"/>
        <v>0</v>
      </c>
      <c r="F679" s="173"/>
      <c r="G679" s="174"/>
      <c r="H679" s="1409"/>
      <c r="I679" s="173"/>
      <c r="J679" s="174"/>
      <c r="K679" s="1409"/>
      <c r="L679" s="287">
        <f t="shared" si="141"/>
        <v>0</v>
      </c>
      <c r="M679" s="12">
        <f t="shared" si="137"/>
      </c>
      <c r="N679" s="13"/>
    </row>
    <row r="680" spans="2:14" ht="15.75">
      <c r="B680" s="272">
        <v>800</v>
      </c>
      <c r="C680" s="1795" t="s">
        <v>194</v>
      </c>
      <c r="D680" s="1796"/>
      <c r="E680" s="310">
        <f t="shared" si="140"/>
        <v>0</v>
      </c>
      <c r="F680" s="1410"/>
      <c r="G680" s="1411"/>
      <c r="H680" s="1412"/>
      <c r="I680" s="1410"/>
      <c r="J680" s="1411"/>
      <c r="K680" s="1412"/>
      <c r="L680" s="310">
        <f t="shared" si="141"/>
        <v>0</v>
      </c>
      <c r="M680" s="12">
        <f t="shared" si="137"/>
      </c>
      <c r="N680" s="13"/>
    </row>
    <row r="681" spans="2:14" ht="15.75">
      <c r="B681" s="272">
        <v>1000</v>
      </c>
      <c r="C681" s="1797" t="s">
        <v>195</v>
      </c>
      <c r="D681" s="1798"/>
      <c r="E681" s="310">
        <f aca="true" t="shared" si="142" ref="E681:L681">SUM(E682:E698)</f>
        <v>10235</v>
      </c>
      <c r="F681" s="274">
        <f t="shared" si="142"/>
        <v>10235</v>
      </c>
      <c r="G681" s="275">
        <f t="shared" si="142"/>
        <v>0</v>
      </c>
      <c r="H681" s="276">
        <f t="shared" si="142"/>
        <v>0</v>
      </c>
      <c r="I681" s="274">
        <f t="shared" si="142"/>
        <v>0</v>
      </c>
      <c r="J681" s="275">
        <f t="shared" si="142"/>
        <v>0</v>
      </c>
      <c r="K681" s="276">
        <f t="shared" si="142"/>
        <v>0</v>
      </c>
      <c r="L681" s="310">
        <f t="shared" si="142"/>
        <v>0</v>
      </c>
      <c r="M681" s="12">
        <f t="shared" si="137"/>
        <v>1</v>
      </c>
      <c r="N681" s="13"/>
    </row>
    <row r="682" spans="2:14" ht="15.75">
      <c r="B682" s="292"/>
      <c r="C682" s="279">
        <v>1011</v>
      </c>
      <c r="D682" s="311" t="s">
        <v>196</v>
      </c>
      <c r="E682" s="281">
        <f aca="true" t="shared" si="143" ref="E682:E698">F682+G682+H682</f>
        <v>0</v>
      </c>
      <c r="F682" s="152"/>
      <c r="G682" s="153"/>
      <c r="H682" s="1406"/>
      <c r="I682" s="152"/>
      <c r="J682" s="153"/>
      <c r="K682" s="1406"/>
      <c r="L682" s="281">
        <f aca="true" t="shared" si="144" ref="L682:L698">I682+J682+K682</f>
        <v>0</v>
      </c>
      <c r="M682" s="12">
        <f t="shared" si="137"/>
      </c>
      <c r="N682" s="13"/>
    </row>
    <row r="683" spans="2:14" ht="15.75">
      <c r="B683" s="292"/>
      <c r="C683" s="293">
        <v>1012</v>
      </c>
      <c r="D683" s="294" t="s">
        <v>197</v>
      </c>
      <c r="E683" s="295">
        <f t="shared" si="143"/>
        <v>0</v>
      </c>
      <c r="F683" s="158"/>
      <c r="G683" s="159"/>
      <c r="H683" s="1408"/>
      <c r="I683" s="158"/>
      <c r="J683" s="159"/>
      <c r="K683" s="1408"/>
      <c r="L683" s="295">
        <f t="shared" si="144"/>
        <v>0</v>
      </c>
      <c r="M683" s="12">
        <f t="shared" si="137"/>
      </c>
      <c r="N683" s="13"/>
    </row>
    <row r="684" spans="2:14" ht="15.75">
      <c r="B684" s="292"/>
      <c r="C684" s="293">
        <v>1013</v>
      </c>
      <c r="D684" s="294" t="s">
        <v>198</v>
      </c>
      <c r="E684" s="295">
        <f t="shared" si="143"/>
        <v>0</v>
      </c>
      <c r="F684" s="158"/>
      <c r="G684" s="159"/>
      <c r="H684" s="1408"/>
      <c r="I684" s="158"/>
      <c r="J684" s="159"/>
      <c r="K684" s="1408"/>
      <c r="L684" s="295">
        <f t="shared" si="144"/>
        <v>0</v>
      </c>
      <c r="M684" s="12">
        <f t="shared" si="137"/>
      </c>
      <c r="N684" s="13"/>
    </row>
    <row r="685" spans="2:14" ht="15.75">
      <c r="B685" s="292"/>
      <c r="C685" s="293">
        <v>1014</v>
      </c>
      <c r="D685" s="294" t="s">
        <v>199</v>
      </c>
      <c r="E685" s="295">
        <f t="shared" si="143"/>
        <v>0</v>
      </c>
      <c r="F685" s="158"/>
      <c r="G685" s="159"/>
      <c r="H685" s="1408"/>
      <c r="I685" s="158"/>
      <c r="J685" s="159"/>
      <c r="K685" s="1408"/>
      <c r="L685" s="295">
        <f t="shared" si="144"/>
        <v>0</v>
      </c>
      <c r="M685" s="12">
        <f t="shared" si="137"/>
      </c>
      <c r="N685" s="13"/>
    </row>
    <row r="686" spans="2:14" ht="15.75">
      <c r="B686" s="292"/>
      <c r="C686" s="293">
        <v>1015</v>
      </c>
      <c r="D686" s="294" t="s">
        <v>200</v>
      </c>
      <c r="E686" s="295">
        <f t="shared" si="143"/>
        <v>0</v>
      </c>
      <c r="F686" s="158"/>
      <c r="G686" s="159"/>
      <c r="H686" s="1408"/>
      <c r="I686" s="158"/>
      <c r="J686" s="159"/>
      <c r="K686" s="1408"/>
      <c r="L686" s="295">
        <f t="shared" si="144"/>
        <v>0</v>
      </c>
      <c r="M686" s="12">
        <f t="shared" si="137"/>
      </c>
      <c r="N686" s="13"/>
    </row>
    <row r="687" spans="2:14" ht="15.75">
      <c r="B687" s="292"/>
      <c r="C687" s="312">
        <v>1016</v>
      </c>
      <c r="D687" s="313" t="s">
        <v>201</v>
      </c>
      <c r="E687" s="314">
        <f t="shared" si="143"/>
        <v>0</v>
      </c>
      <c r="F687" s="164"/>
      <c r="G687" s="165"/>
      <c r="H687" s="1407"/>
      <c r="I687" s="164"/>
      <c r="J687" s="165"/>
      <c r="K687" s="1407"/>
      <c r="L687" s="314">
        <f t="shared" si="144"/>
        <v>0</v>
      </c>
      <c r="M687" s="12">
        <f t="shared" si="137"/>
      </c>
      <c r="N687" s="13"/>
    </row>
    <row r="688" spans="2:14" ht="15.75">
      <c r="B688" s="278"/>
      <c r="C688" s="318">
        <v>1020</v>
      </c>
      <c r="D688" s="319" t="s">
        <v>202</v>
      </c>
      <c r="E688" s="320">
        <f t="shared" si="143"/>
        <v>0</v>
      </c>
      <c r="F688" s="450"/>
      <c r="G688" s="451"/>
      <c r="H688" s="1416"/>
      <c r="I688" s="450"/>
      <c r="J688" s="451"/>
      <c r="K688" s="1416"/>
      <c r="L688" s="320">
        <f t="shared" si="144"/>
        <v>0</v>
      </c>
      <c r="M688" s="12">
        <f t="shared" si="137"/>
      </c>
      <c r="N688" s="13"/>
    </row>
    <row r="689" spans="2:14" ht="15.75">
      <c r="B689" s="292"/>
      <c r="C689" s="324">
        <v>1030</v>
      </c>
      <c r="D689" s="325" t="s">
        <v>203</v>
      </c>
      <c r="E689" s="326">
        <f t="shared" si="143"/>
        <v>0</v>
      </c>
      <c r="F689" s="445"/>
      <c r="G689" s="446"/>
      <c r="H689" s="1413"/>
      <c r="I689" s="445"/>
      <c r="J689" s="446"/>
      <c r="K689" s="1413"/>
      <c r="L689" s="326">
        <f t="shared" si="144"/>
        <v>0</v>
      </c>
      <c r="M689" s="12">
        <f t="shared" si="137"/>
      </c>
      <c r="N689" s="13"/>
    </row>
    <row r="690" spans="2:14" ht="15.75">
      <c r="B690" s="292"/>
      <c r="C690" s="318">
        <v>1051</v>
      </c>
      <c r="D690" s="331" t="s">
        <v>204</v>
      </c>
      <c r="E690" s="320">
        <f t="shared" si="143"/>
        <v>0</v>
      </c>
      <c r="F690" s="450"/>
      <c r="G690" s="451"/>
      <c r="H690" s="1416"/>
      <c r="I690" s="450"/>
      <c r="J690" s="451"/>
      <c r="K690" s="1416"/>
      <c r="L690" s="320">
        <f t="shared" si="144"/>
        <v>0</v>
      </c>
      <c r="M690" s="12">
        <f t="shared" si="137"/>
      </c>
      <c r="N690" s="13"/>
    </row>
    <row r="691" spans="2:14" ht="15.75">
      <c r="B691" s="292"/>
      <c r="C691" s="293">
        <v>1052</v>
      </c>
      <c r="D691" s="294" t="s">
        <v>205</v>
      </c>
      <c r="E691" s="295">
        <f t="shared" si="143"/>
        <v>0</v>
      </c>
      <c r="F691" s="158"/>
      <c r="G691" s="159"/>
      <c r="H691" s="1408"/>
      <c r="I691" s="158"/>
      <c r="J691" s="159"/>
      <c r="K691" s="1408"/>
      <c r="L691" s="295">
        <f t="shared" si="144"/>
        <v>0</v>
      </c>
      <c r="M691" s="12">
        <f t="shared" si="137"/>
      </c>
      <c r="N691" s="13"/>
    </row>
    <row r="692" spans="2:14" ht="15.75">
      <c r="B692" s="292"/>
      <c r="C692" s="324">
        <v>1053</v>
      </c>
      <c r="D692" s="325" t="s">
        <v>858</v>
      </c>
      <c r="E692" s="326">
        <f t="shared" si="143"/>
        <v>0</v>
      </c>
      <c r="F692" s="445"/>
      <c r="G692" s="446"/>
      <c r="H692" s="1413"/>
      <c r="I692" s="445"/>
      <c r="J692" s="446"/>
      <c r="K692" s="1413"/>
      <c r="L692" s="326">
        <f t="shared" si="144"/>
        <v>0</v>
      </c>
      <c r="M692" s="12">
        <f t="shared" si="137"/>
      </c>
      <c r="N692" s="13"/>
    </row>
    <row r="693" spans="2:14" ht="15.75">
      <c r="B693" s="292"/>
      <c r="C693" s="318">
        <v>1062</v>
      </c>
      <c r="D693" s="319" t="s">
        <v>206</v>
      </c>
      <c r="E693" s="320">
        <f t="shared" si="143"/>
        <v>0</v>
      </c>
      <c r="F693" s="450"/>
      <c r="G693" s="451"/>
      <c r="H693" s="1416"/>
      <c r="I693" s="450"/>
      <c r="J693" s="451"/>
      <c r="K693" s="1416"/>
      <c r="L693" s="320">
        <f t="shared" si="144"/>
        <v>0</v>
      </c>
      <c r="M693" s="12">
        <f t="shared" si="137"/>
      </c>
      <c r="N693" s="13"/>
    </row>
    <row r="694" spans="2:14" ht="15.75">
      <c r="B694" s="292"/>
      <c r="C694" s="324">
        <v>1063</v>
      </c>
      <c r="D694" s="332" t="s">
        <v>786</v>
      </c>
      <c r="E694" s="326">
        <f t="shared" si="143"/>
        <v>0</v>
      </c>
      <c r="F694" s="445"/>
      <c r="G694" s="446"/>
      <c r="H694" s="1413"/>
      <c r="I694" s="445"/>
      <c r="J694" s="446"/>
      <c r="K694" s="1413"/>
      <c r="L694" s="326">
        <f t="shared" si="144"/>
        <v>0</v>
      </c>
      <c r="M694" s="12">
        <f t="shared" si="137"/>
      </c>
      <c r="N694" s="13"/>
    </row>
    <row r="695" spans="2:14" ht="15.75">
      <c r="B695" s="292"/>
      <c r="C695" s="333">
        <v>1069</v>
      </c>
      <c r="D695" s="334" t="s">
        <v>207</v>
      </c>
      <c r="E695" s="335">
        <f t="shared" si="143"/>
        <v>0</v>
      </c>
      <c r="F695" s="589"/>
      <c r="G695" s="590"/>
      <c r="H695" s="1415"/>
      <c r="I695" s="589"/>
      <c r="J695" s="590"/>
      <c r="K695" s="1415"/>
      <c r="L695" s="335">
        <f t="shared" si="144"/>
        <v>0</v>
      </c>
      <c r="M695" s="12">
        <f aca="true" t="shared" si="145" ref="M695:M726">(IF($E695&lt;&gt;0,$M$2,IF($L695&lt;&gt;0,$M$2,"")))</f>
      </c>
      <c r="N695" s="13"/>
    </row>
    <row r="696" spans="2:14" ht="15.75">
      <c r="B696" s="278"/>
      <c r="C696" s="318">
        <v>1091</v>
      </c>
      <c r="D696" s="331" t="s">
        <v>894</v>
      </c>
      <c r="E696" s="320">
        <f t="shared" si="143"/>
        <v>0</v>
      </c>
      <c r="F696" s="450"/>
      <c r="G696" s="451"/>
      <c r="H696" s="1416"/>
      <c r="I696" s="450"/>
      <c r="J696" s="451"/>
      <c r="K696" s="1416"/>
      <c r="L696" s="320">
        <f t="shared" si="144"/>
        <v>0</v>
      </c>
      <c r="M696" s="12">
        <f t="shared" si="145"/>
      </c>
      <c r="N696" s="13"/>
    </row>
    <row r="697" spans="2:14" ht="15.75">
      <c r="B697" s="292"/>
      <c r="C697" s="293">
        <v>1092</v>
      </c>
      <c r="D697" s="294" t="s">
        <v>299</v>
      </c>
      <c r="E697" s="295">
        <f t="shared" si="143"/>
        <v>0</v>
      </c>
      <c r="F697" s="158"/>
      <c r="G697" s="159"/>
      <c r="H697" s="1408"/>
      <c r="I697" s="158"/>
      <c r="J697" s="159"/>
      <c r="K697" s="1408"/>
      <c r="L697" s="295">
        <f t="shared" si="144"/>
        <v>0</v>
      </c>
      <c r="M697" s="12">
        <f t="shared" si="145"/>
      </c>
      <c r="N697" s="13"/>
    </row>
    <row r="698" spans="2:14" ht="15.75">
      <c r="B698" s="292"/>
      <c r="C698" s="285">
        <v>1098</v>
      </c>
      <c r="D698" s="339" t="s">
        <v>208</v>
      </c>
      <c r="E698" s="287">
        <f t="shared" si="143"/>
        <v>10235</v>
      </c>
      <c r="F698" s="173">
        <v>10235</v>
      </c>
      <c r="G698" s="174"/>
      <c r="H698" s="1409"/>
      <c r="I698" s="173">
        <v>0</v>
      </c>
      <c r="J698" s="174"/>
      <c r="K698" s="1409"/>
      <c r="L698" s="287">
        <f t="shared" si="144"/>
        <v>0</v>
      </c>
      <c r="M698" s="12">
        <f t="shared" si="145"/>
        <v>1</v>
      </c>
      <c r="N698" s="13"/>
    </row>
    <row r="699" spans="2:14" ht="15.75">
      <c r="B699" s="272">
        <v>1900</v>
      </c>
      <c r="C699" s="1791" t="s">
        <v>266</v>
      </c>
      <c r="D699" s="1792"/>
      <c r="E699" s="310">
        <f aca="true" t="shared" si="146" ref="E699:L699">SUM(E700:E702)</f>
        <v>0</v>
      </c>
      <c r="F699" s="274">
        <f t="shared" si="146"/>
        <v>0</v>
      </c>
      <c r="G699" s="275">
        <f t="shared" si="146"/>
        <v>0</v>
      </c>
      <c r="H699" s="276">
        <f t="shared" si="146"/>
        <v>0</v>
      </c>
      <c r="I699" s="274">
        <f t="shared" si="146"/>
        <v>0</v>
      </c>
      <c r="J699" s="275">
        <f t="shared" si="146"/>
        <v>0</v>
      </c>
      <c r="K699" s="276">
        <f t="shared" si="146"/>
        <v>0</v>
      </c>
      <c r="L699" s="310">
        <f t="shared" si="146"/>
        <v>0</v>
      </c>
      <c r="M699" s="12">
        <f t="shared" si="145"/>
      </c>
      <c r="N699" s="13"/>
    </row>
    <row r="700" spans="2:14" ht="15.75">
      <c r="B700" s="292"/>
      <c r="C700" s="279">
        <v>1901</v>
      </c>
      <c r="D700" s="340" t="s">
        <v>895</v>
      </c>
      <c r="E700" s="281">
        <f>F700+G700+H700</f>
        <v>0</v>
      </c>
      <c r="F700" s="152"/>
      <c r="G700" s="153"/>
      <c r="H700" s="1406"/>
      <c r="I700" s="152"/>
      <c r="J700" s="153"/>
      <c r="K700" s="1406"/>
      <c r="L700" s="281">
        <f>I700+J700+K700</f>
        <v>0</v>
      </c>
      <c r="M700" s="12">
        <f t="shared" si="145"/>
      </c>
      <c r="N700" s="13"/>
    </row>
    <row r="701" spans="2:14" ht="15.75">
      <c r="B701" s="341"/>
      <c r="C701" s="293">
        <v>1981</v>
      </c>
      <c r="D701" s="342" t="s">
        <v>896</v>
      </c>
      <c r="E701" s="295">
        <f>F701+G701+H701</f>
        <v>0</v>
      </c>
      <c r="F701" s="158"/>
      <c r="G701" s="159"/>
      <c r="H701" s="1408"/>
      <c r="I701" s="158"/>
      <c r="J701" s="159"/>
      <c r="K701" s="1408"/>
      <c r="L701" s="295">
        <f>I701+J701+K701</f>
        <v>0</v>
      </c>
      <c r="M701" s="12">
        <f t="shared" si="145"/>
      </c>
      <c r="N701" s="13"/>
    </row>
    <row r="702" spans="2:14" ht="15.75">
      <c r="B702" s="292"/>
      <c r="C702" s="285">
        <v>1991</v>
      </c>
      <c r="D702" s="343" t="s">
        <v>897</v>
      </c>
      <c r="E702" s="287">
        <f>F702+G702+H702</f>
        <v>0</v>
      </c>
      <c r="F702" s="173"/>
      <c r="G702" s="174"/>
      <c r="H702" s="1409"/>
      <c r="I702" s="173"/>
      <c r="J702" s="174"/>
      <c r="K702" s="1409"/>
      <c r="L702" s="287">
        <f>I702+J702+K702</f>
        <v>0</v>
      </c>
      <c r="M702" s="12">
        <f t="shared" si="145"/>
      </c>
      <c r="N702" s="13"/>
    </row>
    <row r="703" spans="2:14" ht="15.75">
      <c r="B703" s="272">
        <v>2100</v>
      </c>
      <c r="C703" s="1791" t="s">
        <v>708</v>
      </c>
      <c r="D703" s="1792"/>
      <c r="E703" s="310">
        <f aca="true" t="shared" si="147" ref="E703:L703">SUM(E704:E708)</f>
        <v>0</v>
      </c>
      <c r="F703" s="274">
        <f t="shared" si="147"/>
        <v>0</v>
      </c>
      <c r="G703" s="275">
        <f t="shared" si="147"/>
        <v>0</v>
      </c>
      <c r="H703" s="276">
        <f t="shared" si="147"/>
        <v>0</v>
      </c>
      <c r="I703" s="274">
        <f t="shared" si="147"/>
        <v>0</v>
      </c>
      <c r="J703" s="275">
        <f t="shared" si="147"/>
        <v>0</v>
      </c>
      <c r="K703" s="276">
        <f t="shared" si="147"/>
        <v>0</v>
      </c>
      <c r="L703" s="310">
        <f t="shared" si="147"/>
        <v>0</v>
      </c>
      <c r="M703" s="12">
        <f t="shared" si="145"/>
      </c>
      <c r="N703" s="13"/>
    </row>
    <row r="704" spans="2:14" ht="15.75">
      <c r="B704" s="292"/>
      <c r="C704" s="279">
        <v>2110</v>
      </c>
      <c r="D704" s="344" t="s">
        <v>209</v>
      </c>
      <c r="E704" s="281">
        <f>F704+G704+H704</f>
        <v>0</v>
      </c>
      <c r="F704" s="152"/>
      <c r="G704" s="153"/>
      <c r="H704" s="1406"/>
      <c r="I704" s="152"/>
      <c r="J704" s="153"/>
      <c r="K704" s="1406"/>
      <c r="L704" s="281">
        <f>I704+J704+K704</f>
        <v>0</v>
      </c>
      <c r="M704" s="12">
        <f t="shared" si="145"/>
      </c>
      <c r="N704" s="13"/>
    </row>
    <row r="705" spans="2:14" ht="15.75">
      <c r="B705" s="341"/>
      <c r="C705" s="293">
        <v>2120</v>
      </c>
      <c r="D705" s="300" t="s">
        <v>210</v>
      </c>
      <c r="E705" s="295">
        <f>F705+G705+H705</f>
        <v>0</v>
      </c>
      <c r="F705" s="158"/>
      <c r="G705" s="159"/>
      <c r="H705" s="1408"/>
      <c r="I705" s="158"/>
      <c r="J705" s="159"/>
      <c r="K705" s="1408"/>
      <c r="L705" s="295">
        <f>I705+J705+K705</f>
        <v>0</v>
      </c>
      <c r="M705" s="12">
        <f t="shared" si="145"/>
      </c>
      <c r="N705" s="13"/>
    </row>
    <row r="706" spans="2:14" ht="15.75">
      <c r="B706" s="341"/>
      <c r="C706" s="293">
        <v>2125</v>
      </c>
      <c r="D706" s="300" t="s">
        <v>211</v>
      </c>
      <c r="E706" s="295">
        <f>F706+G706+H706</f>
        <v>0</v>
      </c>
      <c r="F706" s="484">
        <v>0</v>
      </c>
      <c r="G706" s="485">
        <v>0</v>
      </c>
      <c r="H706" s="160">
        <v>0</v>
      </c>
      <c r="I706" s="484">
        <v>0</v>
      </c>
      <c r="J706" s="485">
        <v>0</v>
      </c>
      <c r="K706" s="160">
        <v>0</v>
      </c>
      <c r="L706" s="295">
        <f>I706+J706+K706</f>
        <v>0</v>
      </c>
      <c r="M706" s="12">
        <f t="shared" si="145"/>
      </c>
      <c r="N706" s="13"/>
    </row>
    <row r="707" spans="2:14" ht="15.75">
      <c r="B707" s="291"/>
      <c r="C707" s="293">
        <v>2140</v>
      </c>
      <c r="D707" s="300" t="s">
        <v>212</v>
      </c>
      <c r="E707" s="295">
        <f>F707+G707+H707</f>
        <v>0</v>
      </c>
      <c r="F707" s="484">
        <v>0</v>
      </c>
      <c r="G707" s="485">
        <v>0</v>
      </c>
      <c r="H707" s="160">
        <v>0</v>
      </c>
      <c r="I707" s="484">
        <v>0</v>
      </c>
      <c r="J707" s="485">
        <v>0</v>
      </c>
      <c r="K707" s="160">
        <v>0</v>
      </c>
      <c r="L707" s="295">
        <f>I707+J707+K707</f>
        <v>0</v>
      </c>
      <c r="M707" s="12">
        <f t="shared" si="145"/>
      </c>
      <c r="N707" s="13"/>
    </row>
    <row r="708" spans="2:14" ht="15.75">
      <c r="B708" s="292"/>
      <c r="C708" s="285">
        <v>2190</v>
      </c>
      <c r="D708" s="345" t="s">
        <v>213</v>
      </c>
      <c r="E708" s="287">
        <f>F708+G708+H708</f>
        <v>0</v>
      </c>
      <c r="F708" s="173"/>
      <c r="G708" s="174"/>
      <c r="H708" s="1409"/>
      <c r="I708" s="173"/>
      <c r="J708" s="174"/>
      <c r="K708" s="1409"/>
      <c r="L708" s="287">
        <f>I708+J708+K708</f>
        <v>0</v>
      </c>
      <c r="M708" s="12">
        <f t="shared" si="145"/>
      </c>
      <c r="N708" s="13"/>
    </row>
    <row r="709" spans="2:14" ht="15.75">
      <c r="B709" s="272">
        <v>2200</v>
      </c>
      <c r="C709" s="1791" t="s">
        <v>214</v>
      </c>
      <c r="D709" s="1792"/>
      <c r="E709" s="310">
        <f aca="true" t="shared" si="148" ref="E709:L709">SUM(E710:E711)</f>
        <v>0</v>
      </c>
      <c r="F709" s="274">
        <f t="shared" si="148"/>
        <v>0</v>
      </c>
      <c r="G709" s="275">
        <f t="shared" si="148"/>
        <v>0</v>
      </c>
      <c r="H709" s="276">
        <f t="shared" si="148"/>
        <v>0</v>
      </c>
      <c r="I709" s="274">
        <f t="shared" si="148"/>
        <v>0</v>
      </c>
      <c r="J709" s="275">
        <f t="shared" si="148"/>
        <v>0</v>
      </c>
      <c r="K709" s="276">
        <f t="shared" si="148"/>
        <v>0</v>
      </c>
      <c r="L709" s="310">
        <f t="shared" si="148"/>
        <v>0</v>
      </c>
      <c r="M709" s="12">
        <f t="shared" si="145"/>
      </c>
      <c r="N709" s="13"/>
    </row>
    <row r="710" spans="2:14" ht="15.75">
      <c r="B710" s="292"/>
      <c r="C710" s="279">
        <v>2221</v>
      </c>
      <c r="D710" s="280" t="s">
        <v>300</v>
      </c>
      <c r="E710" s="281">
        <f>F710+G710+H710</f>
        <v>0</v>
      </c>
      <c r="F710" s="152"/>
      <c r="G710" s="153"/>
      <c r="H710" s="1406"/>
      <c r="I710" s="152"/>
      <c r="J710" s="153"/>
      <c r="K710" s="1406"/>
      <c r="L710" s="281">
        <f>I710+J710+K710</f>
        <v>0</v>
      </c>
      <c r="M710" s="12">
        <f t="shared" si="145"/>
      </c>
      <c r="N710" s="13"/>
    </row>
    <row r="711" spans="2:14" ht="15.75">
      <c r="B711" s="292"/>
      <c r="C711" s="285">
        <v>2224</v>
      </c>
      <c r="D711" s="286" t="s">
        <v>215</v>
      </c>
      <c r="E711" s="287">
        <f>F711+G711+H711</f>
        <v>0</v>
      </c>
      <c r="F711" s="173"/>
      <c r="G711" s="174"/>
      <c r="H711" s="1409"/>
      <c r="I711" s="173"/>
      <c r="J711" s="174"/>
      <c r="K711" s="1409"/>
      <c r="L711" s="287">
        <f>I711+J711+K711</f>
        <v>0</v>
      </c>
      <c r="M711" s="12">
        <f t="shared" si="145"/>
      </c>
      <c r="N711" s="13"/>
    </row>
    <row r="712" spans="2:14" ht="15.75">
      <c r="B712" s="272">
        <v>2500</v>
      </c>
      <c r="C712" s="1791" t="s">
        <v>216</v>
      </c>
      <c r="D712" s="1792"/>
      <c r="E712" s="310">
        <f>F712+G712+H712</f>
        <v>0</v>
      </c>
      <c r="F712" s="1410"/>
      <c r="G712" s="1411"/>
      <c r="H712" s="1412"/>
      <c r="I712" s="1410"/>
      <c r="J712" s="1411"/>
      <c r="K712" s="1412"/>
      <c r="L712" s="310">
        <f>I712+J712+K712</f>
        <v>0</v>
      </c>
      <c r="M712" s="12">
        <f t="shared" si="145"/>
      </c>
      <c r="N712" s="13"/>
    </row>
    <row r="713" spans="2:14" ht="15.75">
      <c r="B713" s="272">
        <v>2600</v>
      </c>
      <c r="C713" s="1793" t="s">
        <v>217</v>
      </c>
      <c r="D713" s="1794"/>
      <c r="E713" s="310">
        <f>F713+G713+H713</f>
        <v>0</v>
      </c>
      <c r="F713" s="1410"/>
      <c r="G713" s="1411"/>
      <c r="H713" s="1412"/>
      <c r="I713" s="1410"/>
      <c r="J713" s="1411"/>
      <c r="K713" s="1412"/>
      <c r="L713" s="310">
        <f>I713+J713+K713</f>
        <v>0</v>
      </c>
      <c r="M713" s="12">
        <f t="shared" si="145"/>
      </c>
      <c r="N713" s="13"/>
    </row>
    <row r="714" spans="2:14" ht="15.75">
      <c r="B714" s="272">
        <v>2700</v>
      </c>
      <c r="C714" s="1793" t="s">
        <v>218</v>
      </c>
      <c r="D714" s="1794"/>
      <c r="E714" s="310">
        <f>F714+G714+H714</f>
        <v>0</v>
      </c>
      <c r="F714" s="1410"/>
      <c r="G714" s="1411"/>
      <c r="H714" s="1412"/>
      <c r="I714" s="1410"/>
      <c r="J714" s="1411"/>
      <c r="K714" s="1412"/>
      <c r="L714" s="310">
        <f>I714+J714+K714</f>
        <v>0</v>
      </c>
      <c r="M714" s="12">
        <f t="shared" si="145"/>
      </c>
      <c r="N714" s="13"/>
    </row>
    <row r="715" spans="2:14" ht="15.75">
      <c r="B715" s="272">
        <v>2800</v>
      </c>
      <c r="C715" s="1793" t="s">
        <v>1644</v>
      </c>
      <c r="D715" s="1794"/>
      <c r="E715" s="310">
        <f aca="true" t="shared" si="149" ref="E715:L715">SUM(E716:E718)</f>
        <v>0</v>
      </c>
      <c r="F715" s="274">
        <f t="shared" si="149"/>
        <v>0</v>
      </c>
      <c r="G715" s="275">
        <f t="shared" si="149"/>
        <v>0</v>
      </c>
      <c r="H715" s="276">
        <f t="shared" si="149"/>
        <v>0</v>
      </c>
      <c r="I715" s="274">
        <f t="shared" si="149"/>
        <v>0</v>
      </c>
      <c r="J715" s="275">
        <f t="shared" si="149"/>
        <v>0</v>
      </c>
      <c r="K715" s="276">
        <f t="shared" si="149"/>
        <v>0</v>
      </c>
      <c r="L715" s="310">
        <f t="shared" si="149"/>
        <v>0</v>
      </c>
      <c r="M715" s="12">
        <f t="shared" si="145"/>
      </c>
      <c r="N715" s="13"/>
    </row>
    <row r="716" spans="2:14" ht="15.75">
      <c r="B716" s="292"/>
      <c r="C716" s="279">
        <v>2810</v>
      </c>
      <c r="D716" s="340" t="s">
        <v>2079</v>
      </c>
      <c r="E716" s="281">
        <f>F716+G716+H716</f>
        <v>0</v>
      </c>
      <c r="F716" s="152"/>
      <c r="G716" s="153"/>
      <c r="H716" s="1406"/>
      <c r="I716" s="152"/>
      <c r="J716" s="153"/>
      <c r="K716" s="1406"/>
      <c r="L716" s="281">
        <f>I716+J716+K716</f>
        <v>0</v>
      </c>
      <c r="M716" s="12">
        <f t="shared" si="145"/>
      </c>
      <c r="N716" s="13"/>
    </row>
    <row r="717" spans="2:14" ht="15.75">
      <c r="B717" s="341"/>
      <c r="C717" s="293">
        <v>2820</v>
      </c>
      <c r="D717" s="342" t="s">
        <v>2080</v>
      </c>
      <c r="E717" s="295">
        <f>F717+G717+H717</f>
        <v>0</v>
      </c>
      <c r="F717" s="158"/>
      <c r="G717" s="159"/>
      <c r="H717" s="1408"/>
      <c r="I717" s="158"/>
      <c r="J717" s="159"/>
      <c r="K717" s="1408"/>
      <c r="L717" s="295">
        <f>I717+J717+K717</f>
        <v>0</v>
      </c>
      <c r="M717" s="12">
        <f t="shared" si="145"/>
      </c>
      <c r="N717" s="13"/>
    </row>
    <row r="718" spans="2:14" ht="31.5">
      <c r="B718" s="292"/>
      <c r="C718" s="285">
        <v>2890</v>
      </c>
      <c r="D718" s="343" t="s">
        <v>2081</v>
      </c>
      <c r="E718" s="287">
        <f>F718+G718+H718</f>
        <v>0</v>
      </c>
      <c r="F718" s="173"/>
      <c r="G718" s="174"/>
      <c r="H718" s="1409"/>
      <c r="I718" s="173"/>
      <c r="J718" s="174"/>
      <c r="K718" s="1409"/>
      <c r="L718" s="287">
        <f>I718+J718+K718</f>
        <v>0</v>
      </c>
      <c r="M718" s="12">
        <f t="shared" si="145"/>
      </c>
      <c r="N718" s="13"/>
    </row>
    <row r="719" spans="2:14" ht="15.75">
      <c r="B719" s="272">
        <v>2900</v>
      </c>
      <c r="C719" s="1791" t="s">
        <v>219</v>
      </c>
      <c r="D719" s="1792"/>
      <c r="E719" s="310">
        <f aca="true" t="shared" si="150" ref="E719:L719">SUM(E720:E727)</f>
        <v>0</v>
      </c>
      <c r="F719" s="274">
        <f t="shared" si="150"/>
        <v>0</v>
      </c>
      <c r="G719" s="274">
        <f t="shared" si="150"/>
        <v>0</v>
      </c>
      <c r="H719" s="274">
        <f t="shared" si="150"/>
        <v>0</v>
      </c>
      <c r="I719" s="274">
        <f t="shared" si="150"/>
        <v>0</v>
      </c>
      <c r="J719" s="274">
        <f t="shared" si="150"/>
        <v>0</v>
      </c>
      <c r="K719" s="274">
        <f t="shared" si="150"/>
        <v>0</v>
      </c>
      <c r="L719" s="274">
        <f t="shared" si="150"/>
        <v>0</v>
      </c>
      <c r="M719" s="12">
        <f t="shared" si="145"/>
      </c>
      <c r="N719" s="13"/>
    </row>
    <row r="720" spans="2:14" ht="15.75">
      <c r="B720" s="346"/>
      <c r="C720" s="279">
        <v>2910</v>
      </c>
      <c r="D720" s="347" t="s">
        <v>1936</v>
      </c>
      <c r="E720" s="281">
        <f aca="true" t="shared" si="151" ref="E720:E727">F720+G720+H720</f>
        <v>0</v>
      </c>
      <c r="F720" s="152"/>
      <c r="G720" s="153"/>
      <c r="H720" s="1406"/>
      <c r="I720" s="152"/>
      <c r="J720" s="153"/>
      <c r="K720" s="1406"/>
      <c r="L720" s="281">
        <f aca="true" t="shared" si="152" ref="L720:L727">I720+J720+K720</f>
        <v>0</v>
      </c>
      <c r="M720" s="12">
        <f t="shared" si="145"/>
      </c>
      <c r="N720" s="13"/>
    </row>
    <row r="721" spans="2:14" ht="15.75">
      <c r="B721" s="346"/>
      <c r="C721" s="279">
        <v>2920</v>
      </c>
      <c r="D721" s="347" t="s">
        <v>220</v>
      </c>
      <c r="E721" s="281">
        <f t="shared" si="151"/>
        <v>0</v>
      </c>
      <c r="F721" s="152"/>
      <c r="G721" s="153"/>
      <c r="H721" s="1406"/>
      <c r="I721" s="152"/>
      <c r="J721" s="153"/>
      <c r="K721" s="1406"/>
      <c r="L721" s="281">
        <f t="shared" si="152"/>
        <v>0</v>
      </c>
      <c r="M721" s="12">
        <f t="shared" si="145"/>
      </c>
      <c r="N721" s="13"/>
    </row>
    <row r="722" spans="2:14" ht="31.5">
      <c r="B722" s="346"/>
      <c r="C722" s="324">
        <v>2969</v>
      </c>
      <c r="D722" s="348" t="s">
        <v>221</v>
      </c>
      <c r="E722" s="326">
        <f t="shared" si="151"/>
        <v>0</v>
      </c>
      <c r="F722" s="445"/>
      <c r="G722" s="446"/>
      <c r="H722" s="1413"/>
      <c r="I722" s="445"/>
      <c r="J722" s="446"/>
      <c r="K722" s="1413"/>
      <c r="L722" s="326">
        <f t="shared" si="152"/>
        <v>0</v>
      </c>
      <c r="M722" s="12">
        <f t="shared" si="145"/>
      </c>
      <c r="N722" s="13"/>
    </row>
    <row r="723" spans="2:14" ht="31.5">
      <c r="B723" s="346"/>
      <c r="C723" s="349">
        <v>2970</v>
      </c>
      <c r="D723" s="350" t="s">
        <v>222</v>
      </c>
      <c r="E723" s="351">
        <f t="shared" si="151"/>
        <v>0</v>
      </c>
      <c r="F723" s="624"/>
      <c r="G723" s="625"/>
      <c r="H723" s="1414"/>
      <c r="I723" s="624"/>
      <c r="J723" s="625"/>
      <c r="K723" s="1414"/>
      <c r="L723" s="351">
        <f t="shared" si="152"/>
        <v>0</v>
      </c>
      <c r="M723" s="12">
        <f t="shared" si="145"/>
      </c>
      <c r="N723" s="13"/>
    </row>
    <row r="724" spans="2:14" ht="15.75">
      <c r="B724" s="346"/>
      <c r="C724" s="333">
        <v>2989</v>
      </c>
      <c r="D724" s="355" t="s">
        <v>223</v>
      </c>
      <c r="E724" s="335">
        <f t="shared" si="151"/>
        <v>0</v>
      </c>
      <c r="F724" s="589"/>
      <c r="G724" s="590"/>
      <c r="H724" s="1415"/>
      <c r="I724" s="589"/>
      <c r="J724" s="590"/>
      <c r="K724" s="1415"/>
      <c r="L724" s="335">
        <f t="shared" si="152"/>
        <v>0</v>
      </c>
      <c r="M724" s="12">
        <f t="shared" si="145"/>
      </c>
      <c r="N724" s="13"/>
    </row>
    <row r="725" spans="2:14" ht="15.75">
      <c r="B725" s="292"/>
      <c r="C725" s="318">
        <v>2990</v>
      </c>
      <c r="D725" s="356" t="s">
        <v>1955</v>
      </c>
      <c r="E725" s="320">
        <f t="shared" si="151"/>
        <v>0</v>
      </c>
      <c r="F725" s="450"/>
      <c r="G725" s="451"/>
      <c r="H725" s="1416"/>
      <c r="I725" s="450"/>
      <c r="J725" s="451"/>
      <c r="K725" s="1416"/>
      <c r="L725" s="320">
        <f t="shared" si="152"/>
        <v>0</v>
      </c>
      <c r="M725" s="12">
        <f t="shared" si="145"/>
      </c>
      <c r="N725" s="13"/>
    </row>
    <row r="726" spans="2:14" ht="15.75">
      <c r="B726" s="292"/>
      <c r="C726" s="318">
        <v>2991</v>
      </c>
      <c r="D726" s="356" t="s">
        <v>224</v>
      </c>
      <c r="E726" s="320">
        <f t="shared" si="151"/>
        <v>0</v>
      </c>
      <c r="F726" s="450"/>
      <c r="G726" s="451"/>
      <c r="H726" s="1416"/>
      <c r="I726" s="450"/>
      <c r="J726" s="451"/>
      <c r="K726" s="1416"/>
      <c r="L726" s="320">
        <f t="shared" si="152"/>
        <v>0</v>
      </c>
      <c r="M726" s="12">
        <f t="shared" si="145"/>
      </c>
      <c r="N726" s="13"/>
    </row>
    <row r="727" spans="2:14" ht="15.75">
      <c r="B727" s="292"/>
      <c r="C727" s="285">
        <v>2992</v>
      </c>
      <c r="D727" s="357" t="s">
        <v>225</v>
      </c>
      <c r="E727" s="287">
        <f t="shared" si="151"/>
        <v>0</v>
      </c>
      <c r="F727" s="173"/>
      <c r="G727" s="174"/>
      <c r="H727" s="1409"/>
      <c r="I727" s="173"/>
      <c r="J727" s="174"/>
      <c r="K727" s="1409"/>
      <c r="L727" s="287">
        <f t="shared" si="152"/>
        <v>0</v>
      </c>
      <c r="M727" s="12">
        <f aca="true" t="shared" si="153" ref="M727:M758">(IF($E727&lt;&gt;0,$M$2,IF($L727&lt;&gt;0,$M$2,"")))</f>
      </c>
      <c r="N727" s="13"/>
    </row>
    <row r="728" spans="2:14" ht="15.75">
      <c r="B728" s="272">
        <v>3300</v>
      </c>
      <c r="C728" s="358" t="s">
        <v>1986</v>
      </c>
      <c r="D728" s="1467"/>
      <c r="E728" s="310">
        <f aca="true" t="shared" si="154" ref="E728:L728">SUM(E729:E733)</f>
        <v>0</v>
      </c>
      <c r="F728" s="274">
        <f t="shared" si="154"/>
        <v>0</v>
      </c>
      <c r="G728" s="275">
        <f t="shared" si="154"/>
        <v>0</v>
      </c>
      <c r="H728" s="276">
        <f t="shared" si="154"/>
        <v>0</v>
      </c>
      <c r="I728" s="274">
        <f t="shared" si="154"/>
        <v>0</v>
      </c>
      <c r="J728" s="275">
        <f t="shared" si="154"/>
        <v>0</v>
      </c>
      <c r="K728" s="276">
        <f t="shared" si="154"/>
        <v>0</v>
      </c>
      <c r="L728" s="310">
        <f t="shared" si="154"/>
        <v>0</v>
      </c>
      <c r="M728" s="12">
        <f t="shared" si="153"/>
      </c>
      <c r="N728" s="13"/>
    </row>
    <row r="729" spans="2:14" ht="15.75">
      <c r="B729" s="291"/>
      <c r="C729" s="279">
        <v>3301</v>
      </c>
      <c r="D729" s="359" t="s">
        <v>226</v>
      </c>
      <c r="E729" s="281">
        <f aca="true" t="shared" si="155" ref="E729:E736">F729+G729+H729</f>
        <v>0</v>
      </c>
      <c r="F729" s="482">
        <v>0</v>
      </c>
      <c r="G729" s="483">
        <v>0</v>
      </c>
      <c r="H729" s="154">
        <v>0</v>
      </c>
      <c r="I729" s="482">
        <v>0</v>
      </c>
      <c r="J729" s="483">
        <v>0</v>
      </c>
      <c r="K729" s="154">
        <v>0</v>
      </c>
      <c r="L729" s="281">
        <f aca="true" t="shared" si="156" ref="L729:L736">I729+J729+K729</f>
        <v>0</v>
      </c>
      <c r="M729" s="12">
        <f t="shared" si="153"/>
      </c>
      <c r="N729" s="13"/>
    </row>
    <row r="730" spans="2:14" ht="15.75">
      <c r="B730" s="291"/>
      <c r="C730" s="293">
        <v>3302</v>
      </c>
      <c r="D730" s="360" t="s">
        <v>702</v>
      </c>
      <c r="E730" s="295">
        <f t="shared" si="155"/>
        <v>0</v>
      </c>
      <c r="F730" s="484">
        <v>0</v>
      </c>
      <c r="G730" s="485">
        <v>0</v>
      </c>
      <c r="H730" s="160">
        <v>0</v>
      </c>
      <c r="I730" s="484">
        <v>0</v>
      </c>
      <c r="J730" s="485">
        <v>0</v>
      </c>
      <c r="K730" s="160">
        <v>0</v>
      </c>
      <c r="L730" s="295">
        <f t="shared" si="156"/>
        <v>0</v>
      </c>
      <c r="M730" s="12">
        <f t="shared" si="153"/>
      </c>
      <c r="N730" s="13"/>
    </row>
    <row r="731" spans="2:14" ht="15.75">
      <c r="B731" s="291"/>
      <c r="C731" s="293">
        <v>3304</v>
      </c>
      <c r="D731" s="360" t="s">
        <v>227</v>
      </c>
      <c r="E731" s="295">
        <f t="shared" si="155"/>
        <v>0</v>
      </c>
      <c r="F731" s="484">
        <v>0</v>
      </c>
      <c r="G731" s="485">
        <v>0</v>
      </c>
      <c r="H731" s="160">
        <v>0</v>
      </c>
      <c r="I731" s="484">
        <v>0</v>
      </c>
      <c r="J731" s="485">
        <v>0</v>
      </c>
      <c r="K731" s="160">
        <v>0</v>
      </c>
      <c r="L731" s="295">
        <f t="shared" si="156"/>
        <v>0</v>
      </c>
      <c r="M731" s="12">
        <f t="shared" si="153"/>
      </c>
      <c r="N731" s="13"/>
    </row>
    <row r="732" spans="2:14" ht="47.25">
      <c r="B732" s="291"/>
      <c r="C732" s="285">
        <v>3306</v>
      </c>
      <c r="D732" s="361" t="s">
        <v>2082</v>
      </c>
      <c r="E732" s="295">
        <f t="shared" si="155"/>
        <v>0</v>
      </c>
      <c r="F732" s="484">
        <v>0</v>
      </c>
      <c r="G732" s="485">
        <v>0</v>
      </c>
      <c r="H732" s="160">
        <v>0</v>
      </c>
      <c r="I732" s="484">
        <v>0</v>
      </c>
      <c r="J732" s="485">
        <v>0</v>
      </c>
      <c r="K732" s="160">
        <v>0</v>
      </c>
      <c r="L732" s="295">
        <f t="shared" si="156"/>
        <v>0</v>
      </c>
      <c r="M732" s="12">
        <f t="shared" si="153"/>
      </c>
      <c r="N732" s="13"/>
    </row>
    <row r="733" spans="2:14" ht="15.75">
      <c r="B733" s="291"/>
      <c r="C733" s="285">
        <v>3307</v>
      </c>
      <c r="D733" s="361" t="s">
        <v>2038</v>
      </c>
      <c r="E733" s="287">
        <f t="shared" si="155"/>
        <v>0</v>
      </c>
      <c r="F733" s="486">
        <v>0</v>
      </c>
      <c r="G733" s="487">
        <v>0</v>
      </c>
      <c r="H733" s="175">
        <v>0</v>
      </c>
      <c r="I733" s="486">
        <v>0</v>
      </c>
      <c r="J733" s="487">
        <v>0</v>
      </c>
      <c r="K733" s="175">
        <v>0</v>
      </c>
      <c r="L733" s="287">
        <f t="shared" si="156"/>
        <v>0</v>
      </c>
      <c r="M733" s="12">
        <f t="shared" si="153"/>
      </c>
      <c r="N733" s="13"/>
    </row>
    <row r="734" spans="2:14" ht="15.75">
      <c r="B734" s="272">
        <v>3900</v>
      </c>
      <c r="C734" s="1791" t="s">
        <v>228</v>
      </c>
      <c r="D734" s="1792"/>
      <c r="E734" s="310">
        <f t="shared" si="155"/>
        <v>0</v>
      </c>
      <c r="F734" s="1457">
        <v>0</v>
      </c>
      <c r="G734" s="1458">
        <v>0</v>
      </c>
      <c r="H734" s="1459">
        <v>0</v>
      </c>
      <c r="I734" s="1457">
        <v>0</v>
      </c>
      <c r="J734" s="1458">
        <v>0</v>
      </c>
      <c r="K734" s="1459">
        <v>0</v>
      </c>
      <c r="L734" s="310">
        <f t="shared" si="156"/>
        <v>0</v>
      </c>
      <c r="M734" s="12">
        <f t="shared" si="153"/>
      </c>
      <c r="N734" s="13"/>
    </row>
    <row r="735" spans="2:14" ht="15.75">
      <c r="B735" s="272">
        <v>4000</v>
      </c>
      <c r="C735" s="1791" t="s">
        <v>229</v>
      </c>
      <c r="D735" s="1792"/>
      <c r="E735" s="310">
        <f t="shared" si="155"/>
        <v>0</v>
      </c>
      <c r="F735" s="1410"/>
      <c r="G735" s="1411"/>
      <c r="H735" s="1412"/>
      <c r="I735" s="1410"/>
      <c r="J735" s="1411"/>
      <c r="K735" s="1412"/>
      <c r="L735" s="310">
        <f t="shared" si="156"/>
        <v>0</v>
      </c>
      <c r="M735" s="12">
        <f t="shared" si="153"/>
      </c>
      <c r="N735" s="13"/>
    </row>
    <row r="736" spans="2:14" ht="15.75">
      <c r="B736" s="272">
        <v>4100</v>
      </c>
      <c r="C736" s="1791" t="s">
        <v>230</v>
      </c>
      <c r="D736" s="1792"/>
      <c r="E736" s="310">
        <f t="shared" si="155"/>
        <v>0</v>
      </c>
      <c r="F736" s="1458">
        <v>0</v>
      </c>
      <c r="G736" s="1458">
        <v>0</v>
      </c>
      <c r="H736" s="1459">
        <v>0</v>
      </c>
      <c r="I736" s="1602">
        <v>0</v>
      </c>
      <c r="J736" s="1458">
        <v>0</v>
      </c>
      <c r="K736" s="1458">
        <v>0</v>
      </c>
      <c r="L736" s="310">
        <f t="shared" si="156"/>
        <v>0</v>
      </c>
      <c r="M736" s="12">
        <f t="shared" si="153"/>
      </c>
      <c r="N736" s="13"/>
    </row>
    <row r="737" spans="2:14" ht="15.75">
      <c r="B737" s="272">
        <v>4200</v>
      </c>
      <c r="C737" s="1791" t="s">
        <v>231</v>
      </c>
      <c r="D737" s="1792"/>
      <c r="E737" s="310">
        <f aca="true" t="shared" si="157" ref="E737:L737">SUM(E738:E743)</f>
        <v>0</v>
      </c>
      <c r="F737" s="274">
        <f t="shared" si="157"/>
        <v>0</v>
      </c>
      <c r="G737" s="275">
        <f t="shared" si="157"/>
        <v>0</v>
      </c>
      <c r="H737" s="276">
        <f t="shared" si="157"/>
        <v>0</v>
      </c>
      <c r="I737" s="274">
        <f t="shared" si="157"/>
        <v>0</v>
      </c>
      <c r="J737" s="275">
        <f t="shared" si="157"/>
        <v>0</v>
      </c>
      <c r="K737" s="276">
        <f t="shared" si="157"/>
        <v>0</v>
      </c>
      <c r="L737" s="310">
        <f t="shared" si="157"/>
        <v>0</v>
      </c>
      <c r="M737" s="12">
        <f t="shared" si="153"/>
      </c>
      <c r="N737" s="13"/>
    </row>
    <row r="738" spans="2:14" ht="15.75">
      <c r="B738" s="362"/>
      <c r="C738" s="279">
        <v>4201</v>
      </c>
      <c r="D738" s="280" t="s">
        <v>232</v>
      </c>
      <c r="E738" s="281">
        <f aca="true" t="shared" si="158" ref="E738:E743">F738+G738+H738</f>
        <v>0</v>
      </c>
      <c r="F738" s="152"/>
      <c r="G738" s="153"/>
      <c r="H738" s="1406"/>
      <c r="I738" s="152"/>
      <c r="J738" s="153"/>
      <c r="K738" s="1406"/>
      <c r="L738" s="281">
        <f aca="true" t="shared" si="159" ref="L738:L743">I738+J738+K738</f>
        <v>0</v>
      </c>
      <c r="M738" s="12">
        <f t="shared" si="153"/>
      </c>
      <c r="N738" s="13"/>
    </row>
    <row r="739" spans="2:14" ht="15.75">
      <c r="B739" s="362"/>
      <c r="C739" s="293">
        <v>4202</v>
      </c>
      <c r="D739" s="363" t="s">
        <v>233</v>
      </c>
      <c r="E739" s="295">
        <f t="shared" si="158"/>
        <v>0</v>
      </c>
      <c r="F739" s="158"/>
      <c r="G739" s="159"/>
      <c r="H739" s="1408"/>
      <c r="I739" s="158"/>
      <c r="J739" s="159"/>
      <c r="K739" s="1408"/>
      <c r="L739" s="295">
        <f t="shared" si="159"/>
        <v>0</v>
      </c>
      <c r="M739" s="12">
        <f t="shared" si="153"/>
      </c>
      <c r="N739" s="13"/>
    </row>
    <row r="740" spans="2:14" ht="15.75">
      <c r="B740" s="362"/>
      <c r="C740" s="293">
        <v>4214</v>
      </c>
      <c r="D740" s="363" t="s">
        <v>234</v>
      </c>
      <c r="E740" s="295">
        <f t="shared" si="158"/>
        <v>0</v>
      </c>
      <c r="F740" s="158"/>
      <c r="G740" s="159"/>
      <c r="H740" s="1408"/>
      <c r="I740" s="158"/>
      <c r="J740" s="159"/>
      <c r="K740" s="1408"/>
      <c r="L740" s="295">
        <f t="shared" si="159"/>
        <v>0</v>
      </c>
      <c r="M740" s="12">
        <f t="shared" si="153"/>
      </c>
      <c r="N740" s="13"/>
    </row>
    <row r="741" spans="2:14" ht="15.75">
      <c r="B741" s="362"/>
      <c r="C741" s="293">
        <v>4217</v>
      </c>
      <c r="D741" s="363" t="s">
        <v>235</v>
      </c>
      <c r="E741" s="295">
        <f t="shared" si="158"/>
        <v>0</v>
      </c>
      <c r="F741" s="158"/>
      <c r="G741" s="159"/>
      <c r="H741" s="1408"/>
      <c r="I741" s="158"/>
      <c r="J741" s="159"/>
      <c r="K741" s="1408"/>
      <c r="L741" s="295">
        <f t="shared" si="159"/>
        <v>0</v>
      </c>
      <c r="M741" s="12">
        <f t="shared" si="153"/>
      </c>
      <c r="N741" s="13"/>
    </row>
    <row r="742" spans="2:14" ht="15.75">
      <c r="B742" s="362"/>
      <c r="C742" s="293">
        <v>4218</v>
      </c>
      <c r="D742" s="294" t="s">
        <v>236</v>
      </c>
      <c r="E742" s="295">
        <f t="shared" si="158"/>
        <v>0</v>
      </c>
      <c r="F742" s="158"/>
      <c r="G742" s="159"/>
      <c r="H742" s="1408"/>
      <c r="I742" s="158"/>
      <c r="J742" s="159"/>
      <c r="K742" s="1408"/>
      <c r="L742" s="295">
        <f t="shared" si="159"/>
        <v>0</v>
      </c>
      <c r="M742" s="12">
        <f t="shared" si="153"/>
      </c>
      <c r="N742" s="13"/>
    </row>
    <row r="743" spans="2:14" ht="15.75">
      <c r="B743" s="362"/>
      <c r="C743" s="285">
        <v>4219</v>
      </c>
      <c r="D743" s="343" t="s">
        <v>237</v>
      </c>
      <c r="E743" s="287">
        <f t="shared" si="158"/>
        <v>0</v>
      </c>
      <c r="F743" s="173"/>
      <c r="G743" s="174"/>
      <c r="H743" s="1409"/>
      <c r="I743" s="173"/>
      <c r="J743" s="174"/>
      <c r="K743" s="1409"/>
      <c r="L743" s="287">
        <f t="shared" si="159"/>
        <v>0</v>
      </c>
      <c r="M743" s="12">
        <f t="shared" si="153"/>
      </c>
      <c r="N743" s="13"/>
    </row>
    <row r="744" spans="2:14" ht="15.75">
      <c r="B744" s="272">
        <v>4300</v>
      </c>
      <c r="C744" s="1791" t="s">
        <v>1645</v>
      </c>
      <c r="D744" s="1792"/>
      <c r="E744" s="310">
        <f aca="true" t="shared" si="160" ref="E744:L744">SUM(E745:E747)</f>
        <v>0</v>
      </c>
      <c r="F744" s="274">
        <f t="shared" si="160"/>
        <v>0</v>
      </c>
      <c r="G744" s="275">
        <f t="shared" si="160"/>
        <v>0</v>
      </c>
      <c r="H744" s="276">
        <f t="shared" si="160"/>
        <v>0</v>
      </c>
      <c r="I744" s="274">
        <f t="shared" si="160"/>
        <v>0</v>
      </c>
      <c r="J744" s="275">
        <f t="shared" si="160"/>
        <v>0</v>
      </c>
      <c r="K744" s="276">
        <f t="shared" si="160"/>
        <v>0</v>
      </c>
      <c r="L744" s="310">
        <f t="shared" si="160"/>
        <v>0</v>
      </c>
      <c r="M744" s="12">
        <f t="shared" si="153"/>
      </c>
      <c r="N744" s="13"/>
    </row>
    <row r="745" spans="2:14" ht="15.75">
      <c r="B745" s="362"/>
      <c r="C745" s="279">
        <v>4301</v>
      </c>
      <c r="D745" s="311" t="s">
        <v>238</v>
      </c>
      <c r="E745" s="281">
        <f aca="true" t="shared" si="161" ref="E745:E750">F745+G745+H745</f>
        <v>0</v>
      </c>
      <c r="F745" s="152"/>
      <c r="G745" s="153"/>
      <c r="H745" s="1406"/>
      <c r="I745" s="152"/>
      <c r="J745" s="153"/>
      <c r="K745" s="1406"/>
      <c r="L745" s="281">
        <f aca="true" t="shared" si="162" ref="L745:L750">I745+J745+K745</f>
        <v>0</v>
      </c>
      <c r="M745" s="12">
        <f t="shared" si="153"/>
      </c>
      <c r="N745" s="13"/>
    </row>
    <row r="746" spans="2:14" ht="15.75">
      <c r="B746" s="362"/>
      <c r="C746" s="293">
        <v>4302</v>
      </c>
      <c r="D746" s="363" t="s">
        <v>239</v>
      </c>
      <c r="E746" s="295">
        <f t="shared" si="161"/>
        <v>0</v>
      </c>
      <c r="F746" s="158"/>
      <c r="G746" s="159"/>
      <c r="H746" s="1408"/>
      <c r="I746" s="158"/>
      <c r="J746" s="159"/>
      <c r="K746" s="1408"/>
      <c r="L746" s="295">
        <f t="shared" si="162"/>
        <v>0</v>
      </c>
      <c r="M746" s="12">
        <f t="shared" si="153"/>
      </c>
      <c r="N746" s="13"/>
    </row>
    <row r="747" spans="2:14" ht="15.75">
      <c r="B747" s="362"/>
      <c r="C747" s="285">
        <v>4309</v>
      </c>
      <c r="D747" s="301" t="s">
        <v>240</v>
      </c>
      <c r="E747" s="287">
        <f t="shared" si="161"/>
        <v>0</v>
      </c>
      <c r="F747" s="173"/>
      <c r="G747" s="174"/>
      <c r="H747" s="1409"/>
      <c r="I747" s="173"/>
      <c r="J747" s="174"/>
      <c r="K747" s="1409"/>
      <c r="L747" s="287">
        <f t="shared" si="162"/>
        <v>0</v>
      </c>
      <c r="M747" s="12">
        <f t="shared" si="153"/>
      </c>
      <c r="N747" s="13"/>
    </row>
    <row r="748" spans="2:14" ht="15.75">
      <c r="B748" s="272">
        <v>4400</v>
      </c>
      <c r="C748" s="1791" t="s">
        <v>1642</v>
      </c>
      <c r="D748" s="1792"/>
      <c r="E748" s="310">
        <f t="shared" si="161"/>
        <v>0</v>
      </c>
      <c r="F748" s="1410"/>
      <c r="G748" s="1411"/>
      <c r="H748" s="1412"/>
      <c r="I748" s="1410"/>
      <c r="J748" s="1411"/>
      <c r="K748" s="1412"/>
      <c r="L748" s="310">
        <f t="shared" si="162"/>
        <v>0</v>
      </c>
      <c r="M748" s="12">
        <f t="shared" si="153"/>
      </c>
      <c r="N748" s="13"/>
    </row>
    <row r="749" spans="2:14" ht="15.75">
      <c r="B749" s="272">
        <v>4500</v>
      </c>
      <c r="C749" s="1791" t="s">
        <v>1643</v>
      </c>
      <c r="D749" s="1792"/>
      <c r="E749" s="310">
        <f t="shared" si="161"/>
        <v>0</v>
      </c>
      <c r="F749" s="1410"/>
      <c r="G749" s="1411"/>
      <c r="H749" s="1412"/>
      <c r="I749" s="1410"/>
      <c r="J749" s="1411"/>
      <c r="K749" s="1412"/>
      <c r="L749" s="310">
        <f t="shared" si="162"/>
        <v>0</v>
      </c>
      <c r="M749" s="12">
        <f t="shared" si="153"/>
      </c>
      <c r="N749" s="13"/>
    </row>
    <row r="750" spans="2:14" ht="15.75">
      <c r="B750" s="272">
        <v>4600</v>
      </c>
      <c r="C750" s="1793" t="s">
        <v>241</v>
      </c>
      <c r="D750" s="1794"/>
      <c r="E750" s="310">
        <f t="shared" si="161"/>
        <v>0</v>
      </c>
      <c r="F750" s="1410"/>
      <c r="G750" s="1411"/>
      <c r="H750" s="1412"/>
      <c r="I750" s="1410"/>
      <c r="J750" s="1411"/>
      <c r="K750" s="1412"/>
      <c r="L750" s="310">
        <f t="shared" si="162"/>
        <v>0</v>
      </c>
      <c r="M750" s="12">
        <f t="shared" si="153"/>
      </c>
      <c r="N750" s="13"/>
    </row>
    <row r="751" spans="2:14" ht="15.75">
      <c r="B751" s="272">
        <v>4900</v>
      </c>
      <c r="C751" s="1791" t="s">
        <v>267</v>
      </c>
      <c r="D751" s="1792"/>
      <c r="E751" s="310">
        <f aca="true" t="shared" si="163" ref="E751:L751">+E752+E753</f>
        <v>0</v>
      </c>
      <c r="F751" s="274">
        <f t="shared" si="163"/>
        <v>0</v>
      </c>
      <c r="G751" s="275">
        <f t="shared" si="163"/>
        <v>0</v>
      </c>
      <c r="H751" s="276">
        <f t="shared" si="163"/>
        <v>0</v>
      </c>
      <c r="I751" s="274">
        <f t="shared" si="163"/>
        <v>0</v>
      </c>
      <c r="J751" s="275">
        <f t="shared" si="163"/>
        <v>0</v>
      </c>
      <c r="K751" s="276">
        <f t="shared" si="163"/>
        <v>0</v>
      </c>
      <c r="L751" s="310">
        <f t="shared" si="163"/>
        <v>0</v>
      </c>
      <c r="M751" s="12">
        <f t="shared" si="153"/>
      </c>
      <c r="N751" s="13"/>
    </row>
    <row r="752" spans="2:14" ht="15.75">
      <c r="B752" s="362"/>
      <c r="C752" s="279">
        <v>4901</v>
      </c>
      <c r="D752" s="364" t="s">
        <v>268</v>
      </c>
      <c r="E752" s="281">
        <f>F752+G752+H752</f>
        <v>0</v>
      </c>
      <c r="F752" s="152"/>
      <c r="G752" s="153"/>
      <c r="H752" s="1406"/>
      <c r="I752" s="152"/>
      <c r="J752" s="153"/>
      <c r="K752" s="1406"/>
      <c r="L752" s="281">
        <f>I752+J752+K752</f>
        <v>0</v>
      </c>
      <c r="M752" s="12">
        <f t="shared" si="153"/>
      </c>
      <c r="N752" s="13"/>
    </row>
    <row r="753" spans="2:14" ht="15.75">
      <c r="B753" s="362"/>
      <c r="C753" s="285">
        <v>4902</v>
      </c>
      <c r="D753" s="301" t="s">
        <v>269</v>
      </c>
      <c r="E753" s="287">
        <f>F753+G753+H753</f>
        <v>0</v>
      </c>
      <c r="F753" s="173"/>
      <c r="G753" s="174"/>
      <c r="H753" s="1409"/>
      <c r="I753" s="173"/>
      <c r="J753" s="174"/>
      <c r="K753" s="1409"/>
      <c r="L753" s="287">
        <f>I753+J753+K753</f>
        <v>0</v>
      </c>
      <c r="M753" s="12">
        <f t="shared" si="153"/>
      </c>
      <c r="N753" s="13"/>
    </row>
    <row r="754" spans="2:14" ht="15.75">
      <c r="B754" s="365">
        <v>5100</v>
      </c>
      <c r="C754" s="1789" t="s">
        <v>242</v>
      </c>
      <c r="D754" s="1790"/>
      <c r="E754" s="310">
        <f>F754+G754+H754</f>
        <v>0</v>
      </c>
      <c r="F754" s="1410"/>
      <c r="G754" s="1411"/>
      <c r="H754" s="1412"/>
      <c r="I754" s="1410"/>
      <c r="J754" s="1411"/>
      <c r="K754" s="1412"/>
      <c r="L754" s="310">
        <f>I754+J754+K754</f>
        <v>0</v>
      </c>
      <c r="M754" s="12">
        <f t="shared" si="153"/>
      </c>
      <c r="N754" s="13"/>
    </row>
    <row r="755" spans="2:14" ht="15.75">
      <c r="B755" s="365">
        <v>5200</v>
      </c>
      <c r="C755" s="1789" t="s">
        <v>243</v>
      </c>
      <c r="D755" s="1790"/>
      <c r="E755" s="310">
        <f aca="true" t="shared" si="164" ref="E755:L755">SUM(E756:E762)</f>
        <v>0</v>
      </c>
      <c r="F755" s="274">
        <f t="shared" si="164"/>
        <v>0</v>
      </c>
      <c r="G755" s="275">
        <f t="shared" si="164"/>
        <v>0</v>
      </c>
      <c r="H755" s="276">
        <f t="shared" si="164"/>
        <v>0</v>
      </c>
      <c r="I755" s="274">
        <f t="shared" si="164"/>
        <v>0</v>
      </c>
      <c r="J755" s="275">
        <f t="shared" si="164"/>
        <v>0</v>
      </c>
      <c r="K755" s="276">
        <f t="shared" si="164"/>
        <v>0</v>
      </c>
      <c r="L755" s="310">
        <f t="shared" si="164"/>
        <v>0</v>
      </c>
      <c r="M755" s="12">
        <f t="shared" si="153"/>
      </c>
      <c r="N755" s="13"/>
    </row>
    <row r="756" spans="2:14" ht="15.75">
      <c r="B756" s="366"/>
      <c r="C756" s="367">
        <v>5201</v>
      </c>
      <c r="D756" s="368" t="s">
        <v>244</v>
      </c>
      <c r="E756" s="281">
        <f aca="true" t="shared" si="165" ref="E756:E762">F756+G756+H756</f>
        <v>0</v>
      </c>
      <c r="F756" s="152"/>
      <c r="G756" s="153"/>
      <c r="H756" s="1406"/>
      <c r="I756" s="152"/>
      <c r="J756" s="153"/>
      <c r="K756" s="1406"/>
      <c r="L756" s="281">
        <f aca="true" t="shared" si="166" ref="L756:L762">I756+J756+K756</f>
        <v>0</v>
      </c>
      <c r="M756" s="12">
        <f t="shared" si="153"/>
      </c>
      <c r="N756" s="13"/>
    </row>
    <row r="757" spans="2:14" ht="15.75">
      <c r="B757" s="366"/>
      <c r="C757" s="369">
        <v>5202</v>
      </c>
      <c r="D757" s="370" t="s">
        <v>245</v>
      </c>
      <c r="E757" s="295">
        <f t="shared" si="165"/>
        <v>0</v>
      </c>
      <c r="F757" s="158"/>
      <c r="G757" s="159"/>
      <c r="H757" s="1408"/>
      <c r="I757" s="158"/>
      <c r="J757" s="159"/>
      <c r="K757" s="1408"/>
      <c r="L757" s="295">
        <f t="shared" si="166"/>
        <v>0</v>
      </c>
      <c r="M757" s="12">
        <f t="shared" si="153"/>
      </c>
      <c r="N757" s="13"/>
    </row>
    <row r="758" spans="2:14" ht="15.75">
      <c r="B758" s="366"/>
      <c r="C758" s="369">
        <v>5203</v>
      </c>
      <c r="D758" s="370" t="s">
        <v>609</v>
      </c>
      <c r="E758" s="295">
        <f t="shared" si="165"/>
        <v>0</v>
      </c>
      <c r="F758" s="158"/>
      <c r="G758" s="159"/>
      <c r="H758" s="1408"/>
      <c r="I758" s="158"/>
      <c r="J758" s="159"/>
      <c r="K758" s="1408"/>
      <c r="L758" s="295">
        <f t="shared" si="166"/>
        <v>0</v>
      </c>
      <c r="M758" s="12">
        <f t="shared" si="153"/>
      </c>
      <c r="N758" s="13"/>
    </row>
    <row r="759" spans="2:14" ht="15.75">
      <c r="B759" s="366"/>
      <c r="C759" s="369">
        <v>5204</v>
      </c>
      <c r="D759" s="370" t="s">
        <v>610</v>
      </c>
      <c r="E759" s="295">
        <f t="shared" si="165"/>
        <v>0</v>
      </c>
      <c r="F759" s="158"/>
      <c r="G759" s="159"/>
      <c r="H759" s="1408"/>
      <c r="I759" s="158"/>
      <c r="J759" s="159"/>
      <c r="K759" s="1408"/>
      <c r="L759" s="295">
        <f t="shared" si="166"/>
        <v>0</v>
      </c>
      <c r="M759" s="12">
        <f aca="true" t="shared" si="167" ref="M759:M781">(IF($E759&lt;&gt;0,$M$2,IF($L759&lt;&gt;0,$M$2,"")))</f>
      </c>
      <c r="N759" s="13"/>
    </row>
    <row r="760" spans="2:14" ht="15.75">
      <c r="B760" s="366"/>
      <c r="C760" s="369">
        <v>5205</v>
      </c>
      <c r="D760" s="370" t="s">
        <v>611</v>
      </c>
      <c r="E760" s="295">
        <f t="shared" si="165"/>
        <v>0</v>
      </c>
      <c r="F760" s="158"/>
      <c r="G760" s="159"/>
      <c r="H760" s="1408"/>
      <c r="I760" s="158"/>
      <c r="J760" s="159"/>
      <c r="K760" s="1408"/>
      <c r="L760" s="295">
        <f t="shared" si="166"/>
        <v>0</v>
      </c>
      <c r="M760" s="12">
        <f t="shared" si="167"/>
      </c>
      <c r="N760" s="13"/>
    </row>
    <row r="761" spans="2:14" ht="15.75">
      <c r="B761" s="366"/>
      <c r="C761" s="369">
        <v>5206</v>
      </c>
      <c r="D761" s="370" t="s">
        <v>612</v>
      </c>
      <c r="E761" s="295">
        <f t="shared" si="165"/>
        <v>0</v>
      </c>
      <c r="F761" s="158"/>
      <c r="G761" s="159"/>
      <c r="H761" s="1408"/>
      <c r="I761" s="158"/>
      <c r="J761" s="159"/>
      <c r="K761" s="1408"/>
      <c r="L761" s="295">
        <f t="shared" si="166"/>
        <v>0</v>
      </c>
      <c r="M761" s="12">
        <f t="shared" si="167"/>
      </c>
      <c r="N761" s="13"/>
    </row>
    <row r="762" spans="2:14" ht="15.75">
      <c r="B762" s="366"/>
      <c r="C762" s="371">
        <v>5219</v>
      </c>
      <c r="D762" s="372" t="s">
        <v>613</v>
      </c>
      <c r="E762" s="287">
        <f t="shared" si="165"/>
        <v>0</v>
      </c>
      <c r="F762" s="173"/>
      <c r="G762" s="174"/>
      <c r="H762" s="1409"/>
      <c r="I762" s="173"/>
      <c r="J762" s="174"/>
      <c r="K762" s="1409"/>
      <c r="L762" s="287">
        <f t="shared" si="166"/>
        <v>0</v>
      </c>
      <c r="M762" s="12">
        <f t="shared" si="167"/>
      </c>
      <c r="N762" s="13"/>
    </row>
    <row r="763" spans="2:14" ht="15.75">
      <c r="B763" s="365">
        <v>5300</v>
      </c>
      <c r="C763" s="1789" t="s">
        <v>614</v>
      </c>
      <c r="D763" s="1790"/>
      <c r="E763" s="310">
        <f aca="true" t="shared" si="168" ref="E763:L763">SUM(E764:E765)</f>
        <v>0</v>
      </c>
      <c r="F763" s="274">
        <f t="shared" si="168"/>
        <v>0</v>
      </c>
      <c r="G763" s="275">
        <f t="shared" si="168"/>
        <v>0</v>
      </c>
      <c r="H763" s="276">
        <f t="shared" si="168"/>
        <v>0</v>
      </c>
      <c r="I763" s="274">
        <f t="shared" si="168"/>
        <v>0</v>
      </c>
      <c r="J763" s="275">
        <f t="shared" si="168"/>
        <v>0</v>
      </c>
      <c r="K763" s="276">
        <f t="shared" si="168"/>
        <v>0</v>
      </c>
      <c r="L763" s="310">
        <f t="shared" si="168"/>
        <v>0</v>
      </c>
      <c r="M763" s="12">
        <f t="shared" si="167"/>
      </c>
      <c r="N763" s="13"/>
    </row>
    <row r="764" spans="2:14" ht="15.75">
      <c r="B764" s="366"/>
      <c r="C764" s="367">
        <v>5301</v>
      </c>
      <c r="D764" s="368" t="s">
        <v>301</v>
      </c>
      <c r="E764" s="281">
        <f>F764+G764+H764</f>
        <v>0</v>
      </c>
      <c r="F764" s="152"/>
      <c r="G764" s="153"/>
      <c r="H764" s="1406"/>
      <c r="I764" s="152"/>
      <c r="J764" s="153"/>
      <c r="K764" s="1406"/>
      <c r="L764" s="281">
        <f>I764+J764+K764</f>
        <v>0</v>
      </c>
      <c r="M764" s="12">
        <f t="shared" si="167"/>
      </c>
      <c r="N764" s="13"/>
    </row>
    <row r="765" spans="2:14" ht="15.75">
      <c r="B765" s="366"/>
      <c r="C765" s="371">
        <v>5309</v>
      </c>
      <c r="D765" s="372" t="s">
        <v>615</v>
      </c>
      <c r="E765" s="287">
        <f>F765+G765+H765</f>
        <v>0</v>
      </c>
      <c r="F765" s="173"/>
      <c r="G765" s="174"/>
      <c r="H765" s="1409"/>
      <c r="I765" s="173"/>
      <c r="J765" s="174"/>
      <c r="K765" s="1409"/>
      <c r="L765" s="287">
        <f>I765+J765+K765</f>
        <v>0</v>
      </c>
      <c r="M765" s="12">
        <f t="shared" si="167"/>
      </c>
      <c r="N765" s="13"/>
    </row>
    <row r="766" spans="2:14" ht="15.75">
      <c r="B766" s="365">
        <v>5400</v>
      </c>
      <c r="C766" s="1789" t="s">
        <v>672</v>
      </c>
      <c r="D766" s="1790"/>
      <c r="E766" s="310">
        <f>F766+G766+H766</f>
        <v>0</v>
      </c>
      <c r="F766" s="1410"/>
      <c r="G766" s="1411"/>
      <c r="H766" s="1412"/>
      <c r="I766" s="1410"/>
      <c r="J766" s="1411"/>
      <c r="K766" s="1412"/>
      <c r="L766" s="310">
        <f>I766+J766+K766</f>
        <v>0</v>
      </c>
      <c r="M766" s="12">
        <f t="shared" si="167"/>
      </c>
      <c r="N766" s="13"/>
    </row>
    <row r="767" spans="2:14" ht="15.75">
      <c r="B767" s="272">
        <v>5500</v>
      </c>
      <c r="C767" s="1791" t="s">
        <v>673</v>
      </c>
      <c r="D767" s="1792"/>
      <c r="E767" s="310">
        <f aca="true" t="shared" si="169" ref="E767:L767">SUM(E768:E771)</f>
        <v>0</v>
      </c>
      <c r="F767" s="274">
        <f t="shared" si="169"/>
        <v>0</v>
      </c>
      <c r="G767" s="275">
        <f t="shared" si="169"/>
        <v>0</v>
      </c>
      <c r="H767" s="276">
        <f t="shared" si="169"/>
        <v>0</v>
      </c>
      <c r="I767" s="274">
        <f t="shared" si="169"/>
        <v>0</v>
      </c>
      <c r="J767" s="275">
        <f t="shared" si="169"/>
        <v>0</v>
      </c>
      <c r="K767" s="276">
        <f t="shared" si="169"/>
        <v>0</v>
      </c>
      <c r="L767" s="310">
        <f t="shared" si="169"/>
        <v>0</v>
      </c>
      <c r="M767" s="12">
        <f t="shared" si="167"/>
      </c>
      <c r="N767" s="13"/>
    </row>
    <row r="768" spans="2:14" ht="15.75">
      <c r="B768" s="362"/>
      <c r="C768" s="279">
        <v>5501</v>
      </c>
      <c r="D768" s="311" t="s">
        <v>674</v>
      </c>
      <c r="E768" s="281">
        <f>F768+G768+H768</f>
        <v>0</v>
      </c>
      <c r="F768" s="152"/>
      <c r="G768" s="153"/>
      <c r="H768" s="1406"/>
      <c r="I768" s="152"/>
      <c r="J768" s="153"/>
      <c r="K768" s="1406"/>
      <c r="L768" s="281">
        <f>I768+J768+K768</f>
        <v>0</v>
      </c>
      <c r="M768" s="12">
        <f t="shared" si="167"/>
      </c>
      <c r="N768" s="13"/>
    </row>
    <row r="769" spans="2:14" ht="15.75">
      <c r="B769" s="362"/>
      <c r="C769" s="293">
        <v>5502</v>
      </c>
      <c r="D769" s="294" t="s">
        <v>675</v>
      </c>
      <c r="E769" s="295">
        <f>F769+G769+H769</f>
        <v>0</v>
      </c>
      <c r="F769" s="158"/>
      <c r="G769" s="159"/>
      <c r="H769" s="1408"/>
      <c r="I769" s="158"/>
      <c r="J769" s="159"/>
      <c r="K769" s="1408"/>
      <c r="L769" s="295">
        <f>I769+J769+K769</f>
        <v>0</v>
      </c>
      <c r="M769" s="12">
        <f t="shared" si="167"/>
      </c>
      <c r="N769" s="13"/>
    </row>
    <row r="770" spans="2:14" ht="15.75">
      <c r="B770" s="362"/>
      <c r="C770" s="293">
        <v>5503</v>
      </c>
      <c r="D770" s="363" t="s">
        <v>676</v>
      </c>
      <c r="E770" s="295">
        <f>F770+G770+H770</f>
        <v>0</v>
      </c>
      <c r="F770" s="158"/>
      <c r="G770" s="159"/>
      <c r="H770" s="1408"/>
      <c r="I770" s="158"/>
      <c r="J770" s="159"/>
      <c r="K770" s="1408"/>
      <c r="L770" s="295">
        <f>I770+J770+K770</f>
        <v>0</v>
      </c>
      <c r="M770" s="12">
        <f t="shared" si="167"/>
      </c>
      <c r="N770" s="13"/>
    </row>
    <row r="771" spans="2:14" ht="15.75">
      <c r="B771" s="362"/>
      <c r="C771" s="285">
        <v>5504</v>
      </c>
      <c r="D771" s="339" t="s">
        <v>677</v>
      </c>
      <c r="E771" s="287">
        <f>F771+G771+H771</f>
        <v>0</v>
      </c>
      <c r="F771" s="173"/>
      <c r="G771" s="174"/>
      <c r="H771" s="1409"/>
      <c r="I771" s="173"/>
      <c r="J771" s="174"/>
      <c r="K771" s="1409"/>
      <c r="L771" s="287">
        <f>I771+J771+K771</f>
        <v>0</v>
      </c>
      <c r="M771" s="12">
        <f t="shared" si="167"/>
      </c>
      <c r="N771" s="13"/>
    </row>
    <row r="772" spans="2:14" ht="15.75">
      <c r="B772" s="365">
        <v>5700</v>
      </c>
      <c r="C772" s="1784" t="s">
        <v>898</v>
      </c>
      <c r="D772" s="1785"/>
      <c r="E772" s="310">
        <f>SUM(E773:E775)</f>
        <v>0</v>
      </c>
      <c r="F772" s="1457">
        <v>0</v>
      </c>
      <c r="G772" s="1457">
        <v>0</v>
      </c>
      <c r="H772" s="1457">
        <v>0</v>
      </c>
      <c r="I772" s="1457">
        <v>0</v>
      </c>
      <c r="J772" s="1457">
        <v>0</v>
      </c>
      <c r="K772" s="1457">
        <v>0</v>
      </c>
      <c r="L772" s="310">
        <f>SUM(L773:L775)</f>
        <v>0</v>
      </c>
      <c r="M772" s="12">
        <f t="shared" si="167"/>
      </c>
      <c r="N772" s="13"/>
    </row>
    <row r="773" spans="2:14" ht="15.75">
      <c r="B773" s="366"/>
      <c r="C773" s="367">
        <v>5701</v>
      </c>
      <c r="D773" s="368" t="s">
        <v>678</v>
      </c>
      <c r="E773" s="281">
        <f>F773+G773+H773</f>
        <v>0</v>
      </c>
      <c r="F773" s="1458">
        <v>0</v>
      </c>
      <c r="G773" s="1458">
        <v>0</v>
      </c>
      <c r="H773" s="1459">
        <v>0</v>
      </c>
      <c r="I773" s="1602">
        <v>0</v>
      </c>
      <c r="J773" s="1458">
        <v>0</v>
      </c>
      <c r="K773" s="1458">
        <v>0</v>
      </c>
      <c r="L773" s="281">
        <f>I773+J773+K773</f>
        <v>0</v>
      </c>
      <c r="M773" s="12">
        <f t="shared" si="167"/>
      </c>
      <c r="N773" s="13"/>
    </row>
    <row r="774" spans="2:14" ht="15.75">
      <c r="B774" s="366"/>
      <c r="C774" s="373">
        <v>5702</v>
      </c>
      <c r="D774" s="374" t="s">
        <v>679</v>
      </c>
      <c r="E774" s="314">
        <f>F774+G774+H774</f>
        <v>0</v>
      </c>
      <c r="F774" s="1458">
        <v>0</v>
      </c>
      <c r="G774" s="1458">
        <v>0</v>
      </c>
      <c r="H774" s="1459">
        <v>0</v>
      </c>
      <c r="I774" s="1602">
        <v>0</v>
      </c>
      <c r="J774" s="1458">
        <v>0</v>
      </c>
      <c r="K774" s="1458">
        <v>0</v>
      </c>
      <c r="L774" s="314">
        <f>I774+J774+K774</f>
        <v>0</v>
      </c>
      <c r="M774" s="12">
        <f t="shared" si="167"/>
      </c>
      <c r="N774" s="13"/>
    </row>
    <row r="775" spans="2:14" ht="15.75">
      <c r="B775" s="292"/>
      <c r="C775" s="375">
        <v>4071</v>
      </c>
      <c r="D775" s="376" t="s">
        <v>680</v>
      </c>
      <c r="E775" s="377">
        <f>F775+G775+H775</f>
        <v>0</v>
      </c>
      <c r="F775" s="1458">
        <v>0</v>
      </c>
      <c r="G775" s="1458">
        <v>0</v>
      </c>
      <c r="H775" s="1459">
        <v>0</v>
      </c>
      <c r="I775" s="1602">
        <v>0</v>
      </c>
      <c r="J775" s="1458">
        <v>0</v>
      </c>
      <c r="K775" s="1458">
        <v>0</v>
      </c>
      <c r="L775" s="377">
        <f>I775+J775+K775</f>
        <v>0</v>
      </c>
      <c r="M775" s="12">
        <f t="shared" si="167"/>
      </c>
      <c r="N775" s="13"/>
    </row>
    <row r="776" spans="2:14" ht="15.75">
      <c r="B776" s="571"/>
      <c r="C776" s="1786" t="s">
        <v>681</v>
      </c>
      <c r="D776" s="1787"/>
      <c r="E776" s="1426"/>
      <c r="F776" s="1426"/>
      <c r="G776" s="1426"/>
      <c r="H776" s="1426"/>
      <c r="I776" s="1426"/>
      <c r="J776" s="1426"/>
      <c r="K776" s="1426"/>
      <c r="L776" s="1427"/>
      <c r="M776" s="12">
        <f t="shared" si="167"/>
      </c>
      <c r="N776" s="13"/>
    </row>
    <row r="777" spans="2:14" ht="15.75">
      <c r="B777" s="381">
        <v>98</v>
      </c>
      <c r="C777" s="1786" t="s">
        <v>681</v>
      </c>
      <c r="D777" s="1787"/>
      <c r="E777" s="382">
        <f>F777+G777+H777</f>
        <v>0</v>
      </c>
      <c r="F777" s="1417"/>
      <c r="G777" s="1418"/>
      <c r="H777" s="1419"/>
      <c r="I777" s="1447">
        <v>0</v>
      </c>
      <c r="J777" s="1448">
        <v>0</v>
      </c>
      <c r="K777" s="1449">
        <v>0</v>
      </c>
      <c r="L777" s="382">
        <f>I777+J777+K777</f>
        <v>0</v>
      </c>
      <c r="M777" s="12">
        <f t="shared" si="167"/>
      </c>
      <c r="N777" s="13"/>
    </row>
    <row r="778" spans="2:14" ht="15.75">
      <c r="B778" s="1421"/>
      <c r="C778" s="1422"/>
      <c r="D778" s="1423"/>
      <c r="E778" s="269"/>
      <c r="F778" s="269"/>
      <c r="G778" s="269"/>
      <c r="H778" s="269"/>
      <c r="I778" s="269"/>
      <c r="J778" s="269"/>
      <c r="K778" s="269"/>
      <c r="L778" s="270"/>
      <c r="M778" s="12">
        <f t="shared" si="167"/>
      </c>
      <c r="N778" s="73" t="str">
        <f>LEFT(C660,1)</f>
        <v>3</v>
      </c>
    </row>
    <row r="779" spans="2:13" ht="15.75">
      <c r="B779" s="1424"/>
      <c r="C779" s="111"/>
      <c r="D779" s="1425"/>
      <c r="E779" s="218"/>
      <c r="F779" s="218"/>
      <c r="G779" s="218"/>
      <c r="H779" s="218"/>
      <c r="I779" s="218"/>
      <c r="J779" s="218"/>
      <c r="K779" s="218"/>
      <c r="L779" s="389"/>
      <c r="M779" s="7">
        <f t="shared" si="167"/>
      </c>
    </row>
    <row r="780" spans="2:13" ht="15.75">
      <c r="B780" s="1424"/>
      <c r="C780" s="111"/>
      <c r="D780" s="1425"/>
      <c r="E780" s="218"/>
      <c r="F780" s="218"/>
      <c r="G780" s="218"/>
      <c r="H780" s="218"/>
      <c r="I780" s="218"/>
      <c r="J780" s="218"/>
      <c r="K780" s="218"/>
      <c r="L780" s="389"/>
      <c r="M780" s="7">
        <f t="shared" si="167"/>
      </c>
    </row>
    <row r="781" spans="2:13" ht="18.75">
      <c r="B781" s="1450"/>
      <c r="C781" s="393" t="s">
        <v>727</v>
      </c>
      <c r="D781" s="1420">
        <f>+B781</f>
        <v>0</v>
      </c>
      <c r="E781" s="395">
        <f aca="true" t="shared" si="170" ref="E781:L781">SUM(E663,E666,E672,E680,E681,E699,E703,E709,E712,E713,E714,E715,E719,E728,E734,E735,E736,E737,E744,E748,E749,E750,E751,E754,E755,E763,E766,E767,E772)+E777</f>
        <v>10235</v>
      </c>
      <c r="F781" s="396">
        <f t="shared" si="170"/>
        <v>10235</v>
      </c>
      <c r="G781" s="397">
        <f t="shared" si="170"/>
        <v>0</v>
      </c>
      <c r="H781" s="398">
        <f t="shared" si="170"/>
        <v>0</v>
      </c>
      <c r="I781" s="396">
        <f t="shared" si="170"/>
        <v>0</v>
      </c>
      <c r="J781" s="397">
        <f t="shared" si="170"/>
        <v>0</v>
      </c>
      <c r="K781" s="398">
        <f t="shared" si="170"/>
        <v>0</v>
      </c>
      <c r="L781" s="395">
        <f t="shared" si="170"/>
        <v>0</v>
      </c>
      <c r="M781" s="1652">
        <f t="shared" si="167"/>
        <v>1</v>
      </c>
    </row>
    <row r="782" spans="2:13" ht="18.75">
      <c r="B782" s="79" t="s">
        <v>120</v>
      </c>
      <c r="C782" s="1"/>
      <c r="L782" s="6"/>
      <c r="M782" s="1652">
        <f>(IF($E781&lt;&gt;0,$M$2,IF($L781&lt;&gt;0,$M$2,"")))</f>
        <v>1</v>
      </c>
    </row>
    <row r="783" spans="2:13" ht="18.75">
      <c r="B783" s="1355"/>
      <c r="C783" s="1355"/>
      <c r="D783" s="1356"/>
      <c r="E783" s="1355"/>
      <c r="F783" s="1355"/>
      <c r="G783" s="1355"/>
      <c r="H783" s="1355"/>
      <c r="I783" s="1355"/>
      <c r="J783" s="1355"/>
      <c r="K783" s="1355"/>
      <c r="L783" s="1357"/>
      <c r="M783" s="1652">
        <f>(IF($E781&lt;&gt;0,$M$2,IF($L781&lt;&gt;0,$M$2,"")))</f>
        <v>1</v>
      </c>
    </row>
    <row r="784" spans="2:13" ht="18.75"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77"/>
      <c r="M784" s="74">
        <f>(IF(E781&lt;&gt;0,$G$2,IF(L781&lt;&gt;0,$G$2,"")))</f>
        <v>0</v>
      </c>
    </row>
    <row r="785" spans="2:13" ht="18.75"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77"/>
      <c r="M785" s="74">
        <f>(IF(E781&lt;&gt;0,$G$2,IF(L781&lt;&gt;0,$G$2,"")))</f>
        <v>0</v>
      </c>
    </row>
    <row r="786" spans="2:13" ht="15.75">
      <c r="B786" s="6"/>
      <c r="C786" s="6"/>
      <c r="D786" s="517"/>
      <c r="E786" s="38"/>
      <c r="F786" s="38"/>
      <c r="G786" s="38"/>
      <c r="H786" s="38"/>
      <c r="I786" s="38"/>
      <c r="J786" s="38"/>
      <c r="K786" s="38"/>
      <c r="L786" s="38"/>
      <c r="M786" s="7">
        <f>(IF($E922&lt;&gt;0,$M$2,IF($L922&lt;&gt;0,$M$2,"")))</f>
        <v>1</v>
      </c>
    </row>
    <row r="787" spans="2:13" ht="15.75">
      <c r="B787" s="6"/>
      <c r="C787" s="1353"/>
      <c r="D787" s="1354"/>
      <c r="E787" s="38"/>
      <c r="F787" s="38"/>
      <c r="G787" s="38"/>
      <c r="H787" s="38"/>
      <c r="I787" s="38"/>
      <c r="J787" s="38"/>
      <c r="K787" s="38"/>
      <c r="L787" s="38"/>
      <c r="M787" s="7">
        <f>(IF($E922&lt;&gt;0,$M$2,IF($L922&lt;&gt;0,$M$2,"")))</f>
        <v>1</v>
      </c>
    </row>
    <row r="788" spans="2:13" ht="15.75">
      <c r="B788" s="1776" t="str">
        <f>$B$7</f>
        <v>ОТЧЕТНИ ДАННИ ПО ЕБК ЗА СМЕТКИТЕ ЗА СРЕДСТВАТА ОТ ЕВРОПЕЙСКИЯ СЪЮЗ - КСФ</v>
      </c>
      <c r="C788" s="1777"/>
      <c r="D788" s="1777"/>
      <c r="E788" s="242"/>
      <c r="F788" s="242"/>
      <c r="G788" s="237"/>
      <c r="H788" s="237"/>
      <c r="I788" s="237"/>
      <c r="J788" s="237"/>
      <c r="K788" s="237"/>
      <c r="L788" s="237"/>
      <c r="M788" s="7">
        <f>(IF($E922&lt;&gt;0,$M$2,IF($L922&lt;&gt;0,$M$2,"")))</f>
        <v>1</v>
      </c>
    </row>
    <row r="789" spans="2:13" ht="15.75">
      <c r="B789" s="228"/>
      <c r="C789" s="391"/>
      <c r="D789" s="400"/>
      <c r="E789" s="406" t="s">
        <v>458</v>
      </c>
      <c r="F789" s="406" t="s">
        <v>819</v>
      </c>
      <c r="G789" s="237"/>
      <c r="H789" s="1350" t="s">
        <v>1235</v>
      </c>
      <c r="I789" s="1351"/>
      <c r="J789" s="1352"/>
      <c r="K789" s="237"/>
      <c r="L789" s="237"/>
      <c r="M789" s="7">
        <f>(IF($E922&lt;&gt;0,$M$2,IF($L922&lt;&gt;0,$M$2,"")))</f>
        <v>1</v>
      </c>
    </row>
    <row r="790" spans="2:13" ht="18.75">
      <c r="B790" s="1768" t="str">
        <f>$B$9</f>
        <v>ОУ Патриарх Евтимий</v>
      </c>
      <c r="C790" s="1769"/>
      <c r="D790" s="1770"/>
      <c r="E790" s="115">
        <f>$E$9</f>
        <v>45292</v>
      </c>
      <c r="F790" s="226">
        <f>$F$9</f>
        <v>45382</v>
      </c>
      <c r="G790" s="237"/>
      <c r="H790" s="237"/>
      <c r="I790" s="237"/>
      <c r="J790" s="237"/>
      <c r="K790" s="237"/>
      <c r="L790" s="237"/>
      <c r="M790" s="7">
        <f>(IF($E922&lt;&gt;0,$M$2,IF($L922&lt;&gt;0,$M$2,"")))</f>
        <v>1</v>
      </c>
    </row>
    <row r="791" spans="2:13" ht="15.75">
      <c r="B791" s="227" t="str">
        <f>$B$10</f>
        <v>(наименование на разпоредителя с бюджет)</v>
      </c>
      <c r="C791" s="228"/>
      <c r="D791" s="229"/>
      <c r="E791" s="237"/>
      <c r="F791" s="237"/>
      <c r="G791" s="237"/>
      <c r="H791" s="237"/>
      <c r="I791" s="237"/>
      <c r="J791" s="237"/>
      <c r="K791" s="237"/>
      <c r="L791" s="237"/>
      <c r="M791" s="7">
        <f>(IF($E922&lt;&gt;0,$M$2,IF($L922&lt;&gt;0,$M$2,"")))</f>
        <v>1</v>
      </c>
    </row>
    <row r="792" spans="2:13" ht="15.75">
      <c r="B792" s="227"/>
      <c r="C792" s="228"/>
      <c r="D792" s="229"/>
      <c r="E792" s="237"/>
      <c r="F792" s="237"/>
      <c r="G792" s="237"/>
      <c r="H792" s="237"/>
      <c r="I792" s="237"/>
      <c r="J792" s="237"/>
      <c r="K792" s="237"/>
      <c r="L792" s="237"/>
      <c r="M792" s="7">
        <f>(IF($E922&lt;&gt;0,$M$2,IF($L922&lt;&gt;0,$M$2,"")))</f>
        <v>1</v>
      </c>
    </row>
    <row r="793" spans="2:13" ht="19.5">
      <c r="B793" s="1836" t="str">
        <f>$B$12</f>
        <v>Велико Търново</v>
      </c>
      <c r="C793" s="1837"/>
      <c r="D793" s="1838"/>
      <c r="E793" s="410" t="s">
        <v>874</v>
      </c>
      <c r="F793" s="1348" t="str">
        <f>$F$12</f>
        <v>5401</v>
      </c>
      <c r="G793" s="237"/>
      <c r="H793" s="237"/>
      <c r="I793" s="237"/>
      <c r="J793" s="237"/>
      <c r="K793" s="237"/>
      <c r="L793" s="237"/>
      <c r="M793" s="7">
        <f>(IF($E922&lt;&gt;0,$M$2,IF($L922&lt;&gt;0,$M$2,"")))</f>
        <v>1</v>
      </c>
    </row>
    <row r="794" spans="2:13" ht="15.75">
      <c r="B794" s="233" t="str">
        <f>$B$13</f>
        <v>(наименование на първостепенния разпоредител с бюджет)</v>
      </c>
      <c r="C794" s="228"/>
      <c r="D794" s="229"/>
      <c r="E794" s="1349"/>
      <c r="F794" s="242"/>
      <c r="G794" s="237"/>
      <c r="H794" s="237"/>
      <c r="I794" s="237"/>
      <c r="J794" s="237"/>
      <c r="K794" s="237"/>
      <c r="L794" s="237"/>
      <c r="M794" s="7">
        <f>(IF($E922&lt;&gt;0,$M$2,IF($L922&lt;&gt;0,$M$2,"")))</f>
        <v>1</v>
      </c>
    </row>
    <row r="795" spans="2:13" ht="19.5">
      <c r="B795" s="236"/>
      <c r="C795" s="237"/>
      <c r="D795" s="124" t="s">
        <v>875</v>
      </c>
      <c r="E795" s="238">
        <f>$E$15</f>
        <v>98</v>
      </c>
      <c r="F795" s="414" t="str">
        <f>$F$15</f>
        <v>СЕС - КСФ</v>
      </c>
      <c r="G795" s="218"/>
      <c r="H795" s="218"/>
      <c r="I795" s="218"/>
      <c r="J795" s="218"/>
      <c r="K795" s="218"/>
      <c r="L795" s="218"/>
      <c r="M795" s="7">
        <f>(IF($E922&lt;&gt;0,$M$2,IF($L922&lt;&gt;0,$M$2,"")))</f>
        <v>1</v>
      </c>
    </row>
    <row r="796" spans="2:13" ht="15.75">
      <c r="B796" s="228"/>
      <c r="C796" s="391"/>
      <c r="D796" s="400"/>
      <c r="E796" s="237"/>
      <c r="F796" s="409"/>
      <c r="G796" s="409"/>
      <c r="H796" s="409"/>
      <c r="I796" s="409"/>
      <c r="J796" s="409"/>
      <c r="K796" s="409"/>
      <c r="L796" s="1365" t="s">
        <v>459</v>
      </c>
      <c r="M796" s="7">
        <f>(IF($E922&lt;&gt;0,$M$2,IF($L922&lt;&gt;0,$M$2,"")))</f>
        <v>1</v>
      </c>
    </row>
    <row r="797" spans="2:13" ht="18.75">
      <c r="B797" s="247"/>
      <c r="C797" s="248"/>
      <c r="D797" s="249" t="s">
        <v>699</v>
      </c>
      <c r="E797" s="1812" t="str">
        <f>CONCATENATE("Уточнен план ",$C$3)</f>
        <v>Уточнен план 2024</v>
      </c>
      <c r="F797" s="1813"/>
      <c r="G797" s="1813"/>
      <c r="H797" s="1814"/>
      <c r="I797" s="1821" t="str">
        <f>CONCATENATE("Отчет ",$C$3)</f>
        <v>Отчет 2024</v>
      </c>
      <c r="J797" s="1822"/>
      <c r="K797" s="1822"/>
      <c r="L797" s="1823"/>
      <c r="M797" s="7">
        <f>(IF($E922&lt;&gt;0,$M$2,IF($L922&lt;&gt;0,$M$2,"")))</f>
        <v>1</v>
      </c>
    </row>
    <row r="798" spans="2:13" ht="56.25">
      <c r="B798" s="250" t="s">
        <v>62</v>
      </c>
      <c r="C798" s="251" t="s">
        <v>460</v>
      </c>
      <c r="D798" s="252" t="s">
        <v>700</v>
      </c>
      <c r="E798" s="1391" t="str">
        <f>$E$20</f>
        <v>Уточнен план                Общо</v>
      </c>
      <c r="F798" s="1395" t="str">
        <f>$F$20</f>
        <v>държавни дейности</v>
      </c>
      <c r="G798" s="1396" t="str">
        <f>$G$20</f>
        <v>местни дейности</v>
      </c>
      <c r="H798" s="1397" t="str">
        <f>$H$20</f>
        <v>дофинансиране</v>
      </c>
      <c r="I798" s="253" t="str">
        <f>$I$20</f>
        <v>държавни дейности -ОТЧЕТ</v>
      </c>
      <c r="J798" s="254" t="str">
        <f>$J$20</f>
        <v>местни дейности - ОТЧЕТ</v>
      </c>
      <c r="K798" s="255" t="str">
        <f>$K$20</f>
        <v>дофинансиране - ОТЧЕТ</v>
      </c>
      <c r="L798" s="1566" t="str">
        <f>$L$20</f>
        <v>ОТЧЕТ                                    ОБЩО</v>
      </c>
      <c r="M798" s="7">
        <f>(IF($E922&lt;&gt;0,$M$2,IF($L922&lt;&gt;0,$M$2,"")))</f>
        <v>1</v>
      </c>
    </row>
    <row r="799" spans="2:13" ht="18.75">
      <c r="B799" s="258"/>
      <c r="C799" s="259"/>
      <c r="D799" s="260" t="s">
        <v>729</v>
      </c>
      <c r="E799" s="1442" t="str">
        <f>$E$21</f>
        <v>(1)</v>
      </c>
      <c r="F799" s="143" t="str">
        <f>$F$21</f>
        <v>(2)</v>
      </c>
      <c r="G799" s="144" t="str">
        <f>$G$21</f>
        <v>(3)</v>
      </c>
      <c r="H799" s="145" t="str">
        <f>$H$21</f>
        <v>(4)</v>
      </c>
      <c r="I799" s="261" t="str">
        <f>$I$21</f>
        <v>(5)</v>
      </c>
      <c r="J799" s="262" t="str">
        <f>$J$21</f>
        <v>(6)</v>
      </c>
      <c r="K799" s="263" t="str">
        <f>$K$21</f>
        <v>(7)</v>
      </c>
      <c r="L799" s="264" t="str">
        <f>$L$21</f>
        <v>(8)</v>
      </c>
      <c r="M799" s="7">
        <f>(IF($E922&lt;&gt;0,$M$2,IF($L922&lt;&gt;0,$M$2,"")))</f>
        <v>1</v>
      </c>
    </row>
    <row r="800" spans="2:13" ht="15.75">
      <c r="B800" s="1439"/>
      <c r="C800" s="1604" t="str">
        <f>VLOOKUP(D800,OP_LIST2,2,FALSE)</f>
        <v>98321</v>
      </c>
      <c r="D800" s="1606" t="s">
        <v>2062</v>
      </c>
      <c r="E800" s="389"/>
      <c r="F800" s="1429"/>
      <c r="G800" s="1430"/>
      <c r="H800" s="1431"/>
      <c r="I800" s="1429"/>
      <c r="J800" s="1430"/>
      <c r="K800" s="1431"/>
      <c r="L800" s="1428"/>
      <c r="M800" s="7">
        <f>(IF($E922&lt;&gt;0,$M$2,IF($L922&lt;&gt;0,$M$2,"")))</f>
        <v>1</v>
      </c>
    </row>
    <row r="801" spans="2:13" ht="15.75">
      <c r="B801" s="1605" t="s">
        <v>2071</v>
      </c>
      <c r="C801" s="1445">
        <f>VLOOKUP(D802,EBK_DEIN2,2,FALSE)</f>
        <v>3322</v>
      </c>
      <c r="D801" s="1607" t="str">
        <f>VLOOKUP(D800,OP_LIST3,3,FALSE)</f>
        <v>ПЕРИОД 2021-2027</v>
      </c>
      <c r="E801" s="389"/>
      <c r="F801" s="1432"/>
      <c r="G801" s="1433"/>
      <c r="H801" s="1434"/>
      <c r="I801" s="1432"/>
      <c r="J801" s="1433"/>
      <c r="K801" s="1434"/>
      <c r="L801" s="1428"/>
      <c r="M801" s="7">
        <f>(IF($E922&lt;&gt;0,$M$2,IF($L922&lt;&gt;0,$M$2,"")))</f>
        <v>1</v>
      </c>
    </row>
    <row r="802" spans="2:13" ht="15.75">
      <c r="B802" s="1438"/>
      <c r="C802" s="1530">
        <f>+C801</f>
        <v>3322</v>
      </c>
      <c r="D802" s="1440" t="s">
        <v>1943</v>
      </c>
      <c r="E802" s="389"/>
      <c r="F802" s="1432"/>
      <c r="G802" s="1433"/>
      <c r="H802" s="1434"/>
      <c r="I802" s="1432"/>
      <c r="J802" s="1433"/>
      <c r="K802" s="1434"/>
      <c r="L802" s="1428"/>
      <c r="M802" s="7">
        <f>(IF($E922&lt;&gt;0,$M$2,IF($L922&lt;&gt;0,$M$2,"")))</f>
        <v>1</v>
      </c>
    </row>
    <row r="803" spans="2:13" ht="15.75">
      <c r="B803" s="1443"/>
      <c r="C803" s="1441"/>
      <c r="D803" s="1444" t="s">
        <v>701</v>
      </c>
      <c r="E803" s="389"/>
      <c r="F803" s="1435"/>
      <c r="G803" s="1436"/>
      <c r="H803" s="1437"/>
      <c r="I803" s="1435"/>
      <c r="J803" s="1436"/>
      <c r="K803" s="1437"/>
      <c r="L803" s="1428"/>
      <c r="M803" s="7">
        <f>(IF($E922&lt;&gt;0,$M$2,IF($L922&lt;&gt;0,$M$2,"")))</f>
        <v>1</v>
      </c>
    </row>
    <row r="804" spans="2:14" ht="15.75">
      <c r="B804" s="272">
        <v>100</v>
      </c>
      <c r="C804" s="1801" t="s">
        <v>730</v>
      </c>
      <c r="D804" s="1802"/>
      <c r="E804" s="273">
        <f aca="true" t="shared" si="171" ref="E804:L804">SUM(E805:E806)</f>
        <v>0</v>
      </c>
      <c r="F804" s="274">
        <f t="shared" si="171"/>
        <v>0</v>
      </c>
      <c r="G804" s="275">
        <f t="shared" si="171"/>
        <v>0</v>
      </c>
      <c r="H804" s="276">
        <f t="shared" si="171"/>
        <v>0</v>
      </c>
      <c r="I804" s="274">
        <f t="shared" si="171"/>
        <v>0</v>
      </c>
      <c r="J804" s="275">
        <f t="shared" si="171"/>
        <v>0</v>
      </c>
      <c r="K804" s="276">
        <f t="shared" si="171"/>
        <v>0</v>
      </c>
      <c r="L804" s="273">
        <f t="shared" si="171"/>
        <v>0</v>
      </c>
      <c r="M804" s="12">
        <f aca="true" t="shared" si="172" ref="M804:M835">(IF($E804&lt;&gt;0,$M$2,IF($L804&lt;&gt;0,$M$2,"")))</f>
      </c>
      <c r="N804" s="13"/>
    </row>
    <row r="805" spans="2:14" ht="15.75">
      <c r="B805" s="278"/>
      <c r="C805" s="279">
        <v>101</v>
      </c>
      <c r="D805" s="280" t="s">
        <v>731</v>
      </c>
      <c r="E805" s="281">
        <f>F805+G805+H805</f>
        <v>0</v>
      </c>
      <c r="F805" s="152"/>
      <c r="G805" s="153"/>
      <c r="H805" s="1406"/>
      <c r="I805" s="152"/>
      <c r="J805" s="153"/>
      <c r="K805" s="1406"/>
      <c r="L805" s="281">
        <f>I805+J805+K805</f>
        <v>0</v>
      </c>
      <c r="M805" s="12">
        <f t="shared" si="172"/>
      </c>
      <c r="N805" s="13"/>
    </row>
    <row r="806" spans="2:14" ht="15.75">
      <c r="B806" s="278"/>
      <c r="C806" s="285">
        <v>102</v>
      </c>
      <c r="D806" s="286" t="s">
        <v>732</v>
      </c>
      <c r="E806" s="287">
        <f>F806+G806+H806</f>
        <v>0</v>
      </c>
      <c r="F806" s="173"/>
      <c r="G806" s="174"/>
      <c r="H806" s="1409"/>
      <c r="I806" s="173"/>
      <c r="J806" s="174"/>
      <c r="K806" s="1409"/>
      <c r="L806" s="287">
        <f>I806+J806+K806</f>
        <v>0</v>
      </c>
      <c r="M806" s="12">
        <f t="shared" si="172"/>
      </c>
      <c r="N806" s="13"/>
    </row>
    <row r="807" spans="2:14" ht="15.75">
      <c r="B807" s="272">
        <v>200</v>
      </c>
      <c r="C807" s="1797" t="s">
        <v>733</v>
      </c>
      <c r="D807" s="1798"/>
      <c r="E807" s="273">
        <f aca="true" t="shared" si="173" ref="E807:L807">SUM(E808:E812)</f>
        <v>0</v>
      </c>
      <c r="F807" s="274">
        <f t="shared" si="173"/>
        <v>0</v>
      </c>
      <c r="G807" s="275">
        <f t="shared" si="173"/>
        <v>0</v>
      </c>
      <c r="H807" s="276">
        <f t="shared" si="173"/>
        <v>0</v>
      </c>
      <c r="I807" s="274">
        <f t="shared" si="173"/>
        <v>0</v>
      </c>
      <c r="J807" s="275">
        <f t="shared" si="173"/>
        <v>0</v>
      </c>
      <c r="K807" s="276">
        <f t="shared" si="173"/>
        <v>0</v>
      </c>
      <c r="L807" s="273">
        <f t="shared" si="173"/>
        <v>0</v>
      </c>
      <c r="M807" s="12">
        <f t="shared" si="172"/>
      </c>
      <c r="N807" s="13"/>
    </row>
    <row r="808" spans="2:14" ht="15.75">
      <c r="B808" s="291"/>
      <c r="C808" s="279">
        <v>201</v>
      </c>
      <c r="D808" s="280" t="s">
        <v>734</v>
      </c>
      <c r="E808" s="281">
        <f>F808+G808+H808</f>
        <v>0</v>
      </c>
      <c r="F808" s="152"/>
      <c r="G808" s="153"/>
      <c r="H808" s="1406"/>
      <c r="I808" s="152"/>
      <c r="J808" s="153"/>
      <c r="K808" s="1406"/>
      <c r="L808" s="281">
        <f>I808+J808+K808</f>
        <v>0</v>
      </c>
      <c r="M808" s="12">
        <f t="shared" si="172"/>
      </c>
      <c r="N808" s="13"/>
    </row>
    <row r="809" spans="2:14" ht="15.75">
      <c r="B809" s="292"/>
      <c r="C809" s="293">
        <v>202</v>
      </c>
      <c r="D809" s="294" t="s">
        <v>735</v>
      </c>
      <c r="E809" s="295">
        <f>F809+G809+H809</f>
        <v>0</v>
      </c>
      <c r="F809" s="158"/>
      <c r="G809" s="159"/>
      <c r="H809" s="1408"/>
      <c r="I809" s="158"/>
      <c r="J809" s="159"/>
      <c r="K809" s="1408"/>
      <c r="L809" s="295">
        <f>I809+J809+K809</f>
        <v>0</v>
      </c>
      <c r="M809" s="12">
        <f t="shared" si="172"/>
      </c>
      <c r="N809" s="13"/>
    </row>
    <row r="810" spans="2:14" ht="31.5">
      <c r="B810" s="299"/>
      <c r="C810" s="293">
        <v>205</v>
      </c>
      <c r="D810" s="294" t="s">
        <v>586</v>
      </c>
      <c r="E810" s="295">
        <f>F810+G810+H810</f>
        <v>0</v>
      </c>
      <c r="F810" s="158"/>
      <c r="G810" s="159"/>
      <c r="H810" s="1408"/>
      <c r="I810" s="158"/>
      <c r="J810" s="159"/>
      <c r="K810" s="1408"/>
      <c r="L810" s="295">
        <f>I810+J810+K810</f>
        <v>0</v>
      </c>
      <c r="M810" s="12">
        <f t="shared" si="172"/>
      </c>
      <c r="N810" s="13"/>
    </row>
    <row r="811" spans="2:14" ht="15.75">
      <c r="B811" s="299"/>
      <c r="C811" s="293">
        <v>208</v>
      </c>
      <c r="D811" s="300" t="s">
        <v>587</v>
      </c>
      <c r="E811" s="295">
        <f>F811+G811+H811</f>
        <v>0</v>
      </c>
      <c r="F811" s="158"/>
      <c r="G811" s="159"/>
      <c r="H811" s="1408"/>
      <c r="I811" s="158"/>
      <c r="J811" s="159"/>
      <c r="K811" s="1408"/>
      <c r="L811" s="295">
        <f>I811+J811+K811</f>
        <v>0</v>
      </c>
      <c r="M811" s="12">
        <f t="shared" si="172"/>
      </c>
      <c r="N811" s="13"/>
    </row>
    <row r="812" spans="2:14" ht="15.75">
      <c r="B812" s="291"/>
      <c r="C812" s="285">
        <v>209</v>
      </c>
      <c r="D812" s="301" t="s">
        <v>588</v>
      </c>
      <c r="E812" s="287">
        <f>F812+G812+H812</f>
        <v>0</v>
      </c>
      <c r="F812" s="173"/>
      <c r="G812" s="174"/>
      <c r="H812" s="1409"/>
      <c r="I812" s="173"/>
      <c r="J812" s="174"/>
      <c r="K812" s="1409"/>
      <c r="L812" s="287">
        <f>I812+J812+K812</f>
        <v>0</v>
      </c>
      <c r="M812" s="12">
        <f t="shared" si="172"/>
      </c>
      <c r="N812" s="13"/>
    </row>
    <row r="813" spans="2:14" ht="15.75">
      <c r="B813" s="272">
        <v>500</v>
      </c>
      <c r="C813" s="1799" t="s">
        <v>189</v>
      </c>
      <c r="D813" s="1800"/>
      <c r="E813" s="273">
        <f aca="true" t="shared" si="174" ref="E813:L813">SUM(E814:E820)</f>
        <v>0</v>
      </c>
      <c r="F813" s="274">
        <f t="shared" si="174"/>
        <v>0</v>
      </c>
      <c r="G813" s="275">
        <f t="shared" si="174"/>
        <v>0</v>
      </c>
      <c r="H813" s="276">
        <f t="shared" si="174"/>
        <v>0</v>
      </c>
      <c r="I813" s="274">
        <f t="shared" si="174"/>
        <v>0</v>
      </c>
      <c r="J813" s="275">
        <f t="shared" si="174"/>
        <v>0</v>
      </c>
      <c r="K813" s="276">
        <f t="shared" si="174"/>
        <v>0</v>
      </c>
      <c r="L813" s="273">
        <f t="shared" si="174"/>
        <v>0</v>
      </c>
      <c r="M813" s="12">
        <f t="shared" si="172"/>
      </c>
      <c r="N813" s="13"/>
    </row>
    <row r="814" spans="2:14" ht="15.75">
      <c r="B814" s="291"/>
      <c r="C814" s="302">
        <v>551</v>
      </c>
      <c r="D814" s="303" t="s">
        <v>190</v>
      </c>
      <c r="E814" s="281">
        <f aca="true" t="shared" si="175" ref="E814:E821">F814+G814+H814</f>
        <v>0</v>
      </c>
      <c r="F814" s="152"/>
      <c r="G814" s="153"/>
      <c r="H814" s="1406"/>
      <c r="I814" s="152"/>
      <c r="J814" s="153"/>
      <c r="K814" s="1406"/>
      <c r="L814" s="281">
        <f aca="true" t="shared" si="176" ref="L814:L821">I814+J814+K814</f>
        <v>0</v>
      </c>
      <c r="M814" s="12">
        <f t="shared" si="172"/>
      </c>
      <c r="N814" s="13"/>
    </row>
    <row r="815" spans="2:14" ht="15.75">
      <c r="B815" s="291"/>
      <c r="C815" s="304">
        <v>552</v>
      </c>
      <c r="D815" s="305" t="s">
        <v>893</v>
      </c>
      <c r="E815" s="295">
        <f t="shared" si="175"/>
        <v>0</v>
      </c>
      <c r="F815" s="158"/>
      <c r="G815" s="159"/>
      <c r="H815" s="1408"/>
      <c r="I815" s="158"/>
      <c r="J815" s="159"/>
      <c r="K815" s="1408"/>
      <c r="L815" s="295">
        <f t="shared" si="176"/>
        <v>0</v>
      </c>
      <c r="M815" s="12">
        <f t="shared" si="172"/>
      </c>
      <c r="N815" s="13"/>
    </row>
    <row r="816" spans="2:14" ht="15.75">
      <c r="B816" s="306"/>
      <c r="C816" s="304">
        <v>558</v>
      </c>
      <c r="D816" s="307" t="s">
        <v>855</v>
      </c>
      <c r="E816" s="295">
        <f t="shared" si="175"/>
        <v>0</v>
      </c>
      <c r="F816" s="484">
        <v>0</v>
      </c>
      <c r="G816" s="485">
        <v>0</v>
      </c>
      <c r="H816" s="160">
        <v>0</v>
      </c>
      <c r="I816" s="484">
        <v>0</v>
      </c>
      <c r="J816" s="485">
        <v>0</v>
      </c>
      <c r="K816" s="160">
        <v>0</v>
      </c>
      <c r="L816" s="295">
        <f t="shared" si="176"/>
        <v>0</v>
      </c>
      <c r="M816" s="12">
        <f t="shared" si="172"/>
      </c>
      <c r="N816" s="13"/>
    </row>
    <row r="817" spans="2:14" ht="15.75">
      <c r="B817" s="306"/>
      <c r="C817" s="304">
        <v>560</v>
      </c>
      <c r="D817" s="307" t="s">
        <v>191</v>
      </c>
      <c r="E817" s="295">
        <f t="shared" si="175"/>
        <v>0</v>
      </c>
      <c r="F817" s="158"/>
      <c r="G817" s="159"/>
      <c r="H817" s="1408"/>
      <c r="I817" s="158"/>
      <c r="J817" s="159"/>
      <c r="K817" s="1408"/>
      <c r="L817" s="295">
        <f t="shared" si="176"/>
        <v>0</v>
      </c>
      <c r="M817" s="12">
        <f t="shared" si="172"/>
      </c>
      <c r="N817" s="13"/>
    </row>
    <row r="818" spans="2:14" ht="15.75">
      <c r="B818" s="306"/>
      <c r="C818" s="304">
        <v>580</v>
      </c>
      <c r="D818" s="305" t="s">
        <v>192</v>
      </c>
      <c r="E818" s="295">
        <f t="shared" si="175"/>
        <v>0</v>
      </c>
      <c r="F818" s="158"/>
      <c r="G818" s="159"/>
      <c r="H818" s="1408"/>
      <c r="I818" s="158"/>
      <c r="J818" s="159"/>
      <c r="K818" s="1408"/>
      <c r="L818" s="295">
        <f t="shared" si="176"/>
        <v>0</v>
      </c>
      <c r="M818" s="12">
        <f t="shared" si="172"/>
      </c>
      <c r="N818" s="13"/>
    </row>
    <row r="819" spans="2:14" ht="15.75">
      <c r="B819" s="291"/>
      <c r="C819" s="304">
        <v>588</v>
      </c>
      <c r="D819" s="305" t="s">
        <v>857</v>
      </c>
      <c r="E819" s="295">
        <f t="shared" si="175"/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 t="shared" si="176"/>
        <v>0</v>
      </c>
      <c r="M819" s="12">
        <f t="shared" si="172"/>
      </c>
      <c r="N819" s="13"/>
    </row>
    <row r="820" spans="2:14" ht="31.5">
      <c r="B820" s="291"/>
      <c r="C820" s="308">
        <v>590</v>
      </c>
      <c r="D820" s="309" t="s">
        <v>193</v>
      </c>
      <c r="E820" s="287">
        <f t="shared" si="175"/>
        <v>0</v>
      </c>
      <c r="F820" s="173"/>
      <c r="G820" s="174"/>
      <c r="H820" s="1409"/>
      <c r="I820" s="173"/>
      <c r="J820" s="174"/>
      <c r="K820" s="1409"/>
      <c r="L820" s="287">
        <f t="shared" si="176"/>
        <v>0</v>
      </c>
      <c r="M820" s="12">
        <f t="shared" si="172"/>
      </c>
      <c r="N820" s="13"/>
    </row>
    <row r="821" spans="2:14" ht="15.75">
      <c r="B821" s="272">
        <v>800</v>
      </c>
      <c r="C821" s="1795" t="s">
        <v>194</v>
      </c>
      <c r="D821" s="1796"/>
      <c r="E821" s="310">
        <f t="shared" si="175"/>
        <v>0</v>
      </c>
      <c r="F821" s="1410"/>
      <c r="G821" s="1411"/>
      <c r="H821" s="1412"/>
      <c r="I821" s="1410"/>
      <c r="J821" s="1411"/>
      <c r="K821" s="1412"/>
      <c r="L821" s="310">
        <f t="shared" si="176"/>
        <v>0</v>
      </c>
      <c r="M821" s="12">
        <f t="shared" si="172"/>
      </c>
      <c r="N821" s="13"/>
    </row>
    <row r="822" spans="2:14" ht="15.75">
      <c r="B822" s="272">
        <v>1000</v>
      </c>
      <c r="C822" s="1797" t="s">
        <v>195</v>
      </c>
      <c r="D822" s="1798"/>
      <c r="E822" s="310">
        <f aca="true" t="shared" si="177" ref="E822:L822">SUM(E823:E839)</f>
        <v>20464</v>
      </c>
      <c r="F822" s="274">
        <f t="shared" si="177"/>
        <v>20464</v>
      </c>
      <c r="G822" s="275">
        <f t="shared" si="177"/>
        <v>0</v>
      </c>
      <c r="H822" s="276">
        <f t="shared" si="177"/>
        <v>0</v>
      </c>
      <c r="I822" s="274">
        <f t="shared" si="177"/>
        <v>0</v>
      </c>
      <c r="J822" s="275">
        <f t="shared" si="177"/>
        <v>0</v>
      </c>
      <c r="K822" s="276">
        <f t="shared" si="177"/>
        <v>0</v>
      </c>
      <c r="L822" s="310">
        <f t="shared" si="177"/>
        <v>0</v>
      </c>
      <c r="M822" s="12">
        <f t="shared" si="172"/>
        <v>1</v>
      </c>
      <c r="N822" s="13"/>
    </row>
    <row r="823" spans="2:14" ht="15.75">
      <c r="B823" s="292"/>
      <c r="C823" s="279">
        <v>1011</v>
      </c>
      <c r="D823" s="311" t="s">
        <v>196</v>
      </c>
      <c r="E823" s="281">
        <f aca="true" t="shared" si="178" ref="E823:E839">F823+G823+H823</f>
        <v>0</v>
      </c>
      <c r="F823" s="152"/>
      <c r="G823" s="153"/>
      <c r="H823" s="1406"/>
      <c r="I823" s="152"/>
      <c r="J823" s="153"/>
      <c r="K823" s="1406"/>
      <c r="L823" s="281">
        <f aca="true" t="shared" si="179" ref="L823:L839">I823+J823+K823</f>
        <v>0</v>
      </c>
      <c r="M823" s="12">
        <f t="shared" si="172"/>
      </c>
      <c r="N823" s="13"/>
    </row>
    <row r="824" spans="2:14" ht="15.75">
      <c r="B824" s="292"/>
      <c r="C824" s="293">
        <v>1012</v>
      </c>
      <c r="D824" s="294" t="s">
        <v>197</v>
      </c>
      <c r="E824" s="295">
        <f t="shared" si="178"/>
        <v>0</v>
      </c>
      <c r="F824" s="158"/>
      <c r="G824" s="159"/>
      <c r="H824" s="1408"/>
      <c r="I824" s="158"/>
      <c r="J824" s="159"/>
      <c r="K824" s="1408"/>
      <c r="L824" s="295">
        <f t="shared" si="179"/>
        <v>0</v>
      </c>
      <c r="M824" s="12">
        <f t="shared" si="172"/>
      </c>
      <c r="N824" s="13"/>
    </row>
    <row r="825" spans="2:14" ht="15.75">
      <c r="B825" s="292"/>
      <c r="C825" s="293">
        <v>1013</v>
      </c>
      <c r="D825" s="294" t="s">
        <v>198</v>
      </c>
      <c r="E825" s="295">
        <f t="shared" si="178"/>
        <v>0</v>
      </c>
      <c r="F825" s="158"/>
      <c r="G825" s="159"/>
      <c r="H825" s="1408"/>
      <c r="I825" s="158"/>
      <c r="J825" s="159"/>
      <c r="K825" s="1408"/>
      <c r="L825" s="295">
        <f t="shared" si="179"/>
        <v>0</v>
      </c>
      <c r="M825" s="12">
        <f t="shared" si="172"/>
      </c>
      <c r="N825" s="13"/>
    </row>
    <row r="826" spans="2:14" ht="15.75">
      <c r="B826" s="292"/>
      <c r="C826" s="293">
        <v>1014</v>
      </c>
      <c r="D826" s="294" t="s">
        <v>199</v>
      </c>
      <c r="E826" s="295">
        <f t="shared" si="178"/>
        <v>0</v>
      </c>
      <c r="F826" s="158"/>
      <c r="G826" s="159"/>
      <c r="H826" s="1408"/>
      <c r="I826" s="158"/>
      <c r="J826" s="159"/>
      <c r="K826" s="1408"/>
      <c r="L826" s="295">
        <f t="shared" si="179"/>
        <v>0</v>
      </c>
      <c r="M826" s="12">
        <f t="shared" si="172"/>
      </c>
      <c r="N826" s="13"/>
    </row>
    <row r="827" spans="2:14" ht="15.75">
      <c r="B827" s="292"/>
      <c r="C827" s="293">
        <v>1015</v>
      </c>
      <c r="D827" s="294" t="s">
        <v>200</v>
      </c>
      <c r="E827" s="295">
        <f t="shared" si="178"/>
        <v>0</v>
      </c>
      <c r="F827" s="158"/>
      <c r="G827" s="159"/>
      <c r="H827" s="1408"/>
      <c r="I827" s="158"/>
      <c r="J827" s="159"/>
      <c r="K827" s="1408"/>
      <c r="L827" s="295">
        <f t="shared" si="179"/>
        <v>0</v>
      </c>
      <c r="M827" s="12">
        <f t="shared" si="172"/>
      </c>
      <c r="N827" s="13"/>
    </row>
    <row r="828" spans="2:14" ht="15.75">
      <c r="B828" s="292"/>
      <c r="C828" s="312">
        <v>1016</v>
      </c>
      <c r="D828" s="313" t="s">
        <v>201</v>
      </c>
      <c r="E828" s="314">
        <f t="shared" si="178"/>
        <v>0</v>
      </c>
      <c r="F828" s="164"/>
      <c r="G828" s="165"/>
      <c r="H828" s="1407"/>
      <c r="I828" s="164"/>
      <c r="J828" s="165"/>
      <c r="K828" s="1407"/>
      <c r="L828" s="314">
        <f t="shared" si="179"/>
        <v>0</v>
      </c>
      <c r="M828" s="12">
        <f t="shared" si="172"/>
      </c>
      <c r="N828" s="13"/>
    </row>
    <row r="829" spans="2:14" ht="15.75">
      <c r="B829" s="278"/>
      <c r="C829" s="318">
        <v>1020</v>
      </c>
      <c r="D829" s="319" t="s">
        <v>202</v>
      </c>
      <c r="E829" s="320">
        <f t="shared" si="178"/>
        <v>0</v>
      </c>
      <c r="F829" s="450"/>
      <c r="G829" s="451"/>
      <c r="H829" s="1416"/>
      <c r="I829" s="450"/>
      <c r="J829" s="451"/>
      <c r="K829" s="1416"/>
      <c r="L829" s="320">
        <f t="shared" si="179"/>
        <v>0</v>
      </c>
      <c r="M829" s="12">
        <f t="shared" si="172"/>
      </c>
      <c r="N829" s="13"/>
    </row>
    <row r="830" spans="2:14" ht="15.75">
      <c r="B830" s="292"/>
      <c r="C830" s="324">
        <v>1030</v>
      </c>
      <c r="D830" s="325" t="s">
        <v>203</v>
      </c>
      <c r="E830" s="326">
        <f t="shared" si="178"/>
        <v>0</v>
      </c>
      <c r="F830" s="445"/>
      <c r="G830" s="446"/>
      <c r="H830" s="1413"/>
      <c r="I830" s="445"/>
      <c r="J830" s="446"/>
      <c r="K830" s="1413"/>
      <c r="L830" s="326">
        <f t="shared" si="179"/>
        <v>0</v>
      </c>
      <c r="M830" s="12">
        <f t="shared" si="172"/>
      </c>
      <c r="N830" s="13"/>
    </row>
    <row r="831" spans="2:14" ht="15.75">
      <c r="B831" s="292"/>
      <c r="C831" s="318">
        <v>1051</v>
      </c>
      <c r="D831" s="331" t="s">
        <v>204</v>
      </c>
      <c r="E831" s="320">
        <f t="shared" si="178"/>
        <v>0</v>
      </c>
      <c r="F831" s="450"/>
      <c r="G831" s="451"/>
      <c r="H831" s="1416"/>
      <c r="I831" s="450"/>
      <c r="J831" s="451"/>
      <c r="K831" s="1416"/>
      <c r="L831" s="320">
        <f t="shared" si="179"/>
        <v>0</v>
      </c>
      <c r="M831" s="12">
        <f t="shared" si="172"/>
      </c>
      <c r="N831" s="13"/>
    </row>
    <row r="832" spans="2:14" ht="15.75">
      <c r="B832" s="292"/>
      <c r="C832" s="293">
        <v>1052</v>
      </c>
      <c r="D832" s="294" t="s">
        <v>205</v>
      </c>
      <c r="E832" s="295">
        <f t="shared" si="178"/>
        <v>0</v>
      </c>
      <c r="F832" s="158"/>
      <c r="G832" s="159"/>
      <c r="H832" s="1408"/>
      <c r="I832" s="158"/>
      <c r="J832" s="159"/>
      <c r="K832" s="1408"/>
      <c r="L832" s="295">
        <f t="shared" si="179"/>
        <v>0</v>
      </c>
      <c r="M832" s="12">
        <f t="shared" si="172"/>
      </c>
      <c r="N832" s="13"/>
    </row>
    <row r="833" spans="2:14" ht="15.75">
      <c r="B833" s="292"/>
      <c r="C833" s="324">
        <v>1053</v>
      </c>
      <c r="D833" s="325" t="s">
        <v>858</v>
      </c>
      <c r="E833" s="326">
        <f t="shared" si="178"/>
        <v>0</v>
      </c>
      <c r="F833" s="445"/>
      <c r="G833" s="446"/>
      <c r="H833" s="1413"/>
      <c r="I833" s="445"/>
      <c r="J833" s="446"/>
      <c r="K833" s="1413"/>
      <c r="L833" s="326">
        <f t="shared" si="179"/>
        <v>0</v>
      </c>
      <c r="M833" s="12">
        <f t="shared" si="172"/>
      </c>
      <c r="N833" s="13"/>
    </row>
    <row r="834" spans="2:14" ht="15.75">
      <c r="B834" s="292"/>
      <c r="C834" s="318">
        <v>1062</v>
      </c>
      <c r="D834" s="319" t="s">
        <v>206</v>
      </c>
      <c r="E834" s="320">
        <f t="shared" si="178"/>
        <v>0</v>
      </c>
      <c r="F834" s="450"/>
      <c r="G834" s="451"/>
      <c r="H834" s="1416"/>
      <c r="I834" s="450"/>
      <c r="J834" s="451"/>
      <c r="K834" s="1416"/>
      <c r="L834" s="320">
        <f t="shared" si="179"/>
        <v>0</v>
      </c>
      <c r="M834" s="12">
        <f t="shared" si="172"/>
      </c>
      <c r="N834" s="13"/>
    </row>
    <row r="835" spans="2:14" ht="15.75">
      <c r="B835" s="292"/>
      <c r="C835" s="324">
        <v>1063</v>
      </c>
      <c r="D835" s="332" t="s">
        <v>786</v>
      </c>
      <c r="E835" s="326">
        <f t="shared" si="178"/>
        <v>0</v>
      </c>
      <c r="F835" s="445"/>
      <c r="G835" s="446"/>
      <c r="H835" s="1413"/>
      <c r="I835" s="445"/>
      <c r="J835" s="446"/>
      <c r="K835" s="1413"/>
      <c r="L835" s="326">
        <f t="shared" si="179"/>
        <v>0</v>
      </c>
      <c r="M835" s="12">
        <f t="shared" si="172"/>
      </c>
      <c r="N835" s="13"/>
    </row>
    <row r="836" spans="2:14" ht="15.75">
      <c r="B836" s="292"/>
      <c r="C836" s="333">
        <v>1069</v>
      </c>
      <c r="D836" s="334" t="s">
        <v>207</v>
      </c>
      <c r="E836" s="335">
        <f t="shared" si="178"/>
        <v>0</v>
      </c>
      <c r="F836" s="589"/>
      <c r="G836" s="590"/>
      <c r="H836" s="1415"/>
      <c r="I836" s="589"/>
      <c r="J836" s="590"/>
      <c r="K836" s="1415"/>
      <c r="L836" s="335">
        <f t="shared" si="179"/>
        <v>0</v>
      </c>
      <c r="M836" s="12">
        <f aca="true" t="shared" si="180" ref="M836:M867">(IF($E836&lt;&gt;0,$M$2,IF($L836&lt;&gt;0,$M$2,"")))</f>
      </c>
      <c r="N836" s="13"/>
    </row>
    <row r="837" spans="2:14" ht="15.75">
      <c r="B837" s="278"/>
      <c r="C837" s="318">
        <v>1091</v>
      </c>
      <c r="D837" s="331" t="s">
        <v>894</v>
      </c>
      <c r="E837" s="320">
        <f t="shared" si="178"/>
        <v>0</v>
      </c>
      <c r="F837" s="450"/>
      <c r="G837" s="451"/>
      <c r="H837" s="1416"/>
      <c r="I837" s="450"/>
      <c r="J837" s="451"/>
      <c r="K837" s="1416"/>
      <c r="L837" s="320">
        <f t="shared" si="179"/>
        <v>0</v>
      </c>
      <c r="M837" s="12">
        <f t="shared" si="180"/>
      </c>
      <c r="N837" s="13"/>
    </row>
    <row r="838" spans="2:14" ht="15.75">
      <c r="B838" s="292"/>
      <c r="C838" s="293">
        <v>1092</v>
      </c>
      <c r="D838" s="294" t="s">
        <v>299</v>
      </c>
      <c r="E838" s="295">
        <f t="shared" si="178"/>
        <v>0</v>
      </c>
      <c r="F838" s="158"/>
      <c r="G838" s="159"/>
      <c r="H838" s="1408"/>
      <c r="I838" s="158"/>
      <c r="J838" s="159"/>
      <c r="K838" s="1408"/>
      <c r="L838" s="295">
        <f t="shared" si="179"/>
        <v>0</v>
      </c>
      <c r="M838" s="12">
        <f t="shared" si="180"/>
      </c>
      <c r="N838" s="13"/>
    </row>
    <row r="839" spans="2:14" ht="15.75">
      <c r="B839" s="292"/>
      <c r="C839" s="285">
        <v>1098</v>
      </c>
      <c r="D839" s="339" t="s">
        <v>208</v>
      </c>
      <c r="E839" s="287">
        <f t="shared" si="178"/>
        <v>20464</v>
      </c>
      <c r="F839" s="173">
        <v>20464</v>
      </c>
      <c r="G839" s="174"/>
      <c r="H839" s="1409"/>
      <c r="I839" s="173">
        <v>0</v>
      </c>
      <c r="J839" s="174"/>
      <c r="K839" s="1409"/>
      <c r="L839" s="287">
        <f t="shared" si="179"/>
        <v>0</v>
      </c>
      <c r="M839" s="12">
        <f t="shared" si="180"/>
        <v>1</v>
      </c>
      <c r="N839" s="13"/>
    </row>
    <row r="840" spans="2:14" ht="15.75">
      <c r="B840" s="272">
        <v>1900</v>
      </c>
      <c r="C840" s="1791" t="s">
        <v>266</v>
      </c>
      <c r="D840" s="1792"/>
      <c r="E840" s="310">
        <f aca="true" t="shared" si="181" ref="E840:L840">SUM(E841:E843)</f>
        <v>0</v>
      </c>
      <c r="F840" s="274">
        <f t="shared" si="181"/>
        <v>0</v>
      </c>
      <c r="G840" s="275">
        <f t="shared" si="181"/>
        <v>0</v>
      </c>
      <c r="H840" s="276">
        <f t="shared" si="181"/>
        <v>0</v>
      </c>
      <c r="I840" s="274">
        <f t="shared" si="181"/>
        <v>0</v>
      </c>
      <c r="J840" s="275">
        <f t="shared" si="181"/>
        <v>0</v>
      </c>
      <c r="K840" s="276">
        <f t="shared" si="181"/>
        <v>0</v>
      </c>
      <c r="L840" s="310">
        <f t="shared" si="181"/>
        <v>0</v>
      </c>
      <c r="M840" s="12">
        <f t="shared" si="180"/>
      </c>
      <c r="N840" s="13"/>
    </row>
    <row r="841" spans="2:14" ht="15.75">
      <c r="B841" s="292"/>
      <c r="C841" s="279">
        <v>1901</v>
      </c>
      <c r="D841" s="340" t="s">
        <v>895</v>
      </c>
      <c r="E841" s="281">
        <f>F841+G841+H841</f>
        <v>0</v>
      </c>
      <c r="F841" s="152"/>
      <c r="G841" s="153"/>
      <c r="H841" s="1406"/>
      <c r="I841" s="152"/>
      <c r="J841" s="153"/>
      <c r="K841" s="1406"/>
      <c r="L841" s="281">
        <f>I841+J841+K841</f>
        <v>0</v>
      </c>
      <c r="M841" s="12">
        <f t="shared" si="180"/>
      </c>
      <c r="N841" s="13"/>
    </row>
    <row r="842" spans="2:14" ht="15.75">
      <c r="B842" s="341"/>
      <c r="C842" s="293">
        <v>1981</v>
      </c>
      <c r="D842" s="342" t="s">
        <v>896</v>
      </c>
      <c r="E842" s="295">
        <f>F842+G842+H842</f>
        <v>0</v>
      </c>
      <c r="F842" s="158"/>
      <c r="G842" s="159"/>
      <c r="H842" s="1408"/>
      <c r="I842" s="158"/>
      <c r="J842" s="159"/>
      <c r="K842" s="1408"/>
      <c r="L842" s="295">
        <f>I842+J842+K842</f>
        <v>0</v>
      </c>
      <c r="M842" s="12">
        <f t="shared" si="180"/>
      </c>
      <c r="N842" s="13"/>
    </row>
    <row r="843" spans="2:14" ht="15.75">
      <c r="B843" s="292"/>
      <c r="C843" s="285">
        <v>1991</v>
      </c>
      <c r="D843" s="343" t="s">
        <v>897</v>
      </c>
      <c r="E843" s="287">
        <f>F843+G843+H843</f>
        <v>0</v>
      </c>
      <c r="F843" s="173"/>
      <c r="G843" s="174"/>
      <c r="H843" s="1409"/>
      <c r="I843" s="173"/>
      <c r="J843" s="174"/>
      <c r="K843" s="1409"/>
      <c r="L843" s="287">
        <f>I843+J843+K843</f>
        <v>0</v>
      </c>
      <c r="M843" s="12">
        <f t="shared" si="180"/>
      </c>
      <c r="N843" s="13"/>
    </row>
    <row r="844" spans="2:14" ht="15.75">
      <c r="B844" s="272">
        <v>2100</v>
      </c>
      <c r="C844" s="1791" t="s">
        <v>708</v>
      </c>
      <c r="D844" s="1792"/>
      <c r="E844" s="310">
        <f aca="true" t="shared" si="182" ref="E844:L844">SUM(E845:E849)</f>
        <v>0</v>
      </c>
      <c r="F844" s="274">
        <f t="shared" si="182"/>
        <v>0</v>
      </c>
      <c r="G844" s="275">
        <f t="shared" si="182"/>
        <v>0</v>
      </c>
      <c r="H844" s="276">
        <f t="shared" si="182"/>
        <v>0</v>
      </c>
      <c r="I844" s="274">
        <f t="shared" si="182"/>
        <v>0</v>
      </c>
      <c r="J844" s="275">
        <f t="shared" si="182"/>
        <v>0</v>
      </c>
      <c r="K844" s="276">
        <f t="shared" si="182"/>
        <v>0</v>
      </c>
      <c r="L844" s="310">
        <f t="shared" si="182"/>
        <v>0</v>
      </c>
      <c r="M844" s="12">
        <f t="shared" si="180"/>
      </c>
      <c r="N844" s="13"/>
    </row>
    <row r="845" spans="2:14" ht="15.75">
      <c r="B845" s="292"/>
      <c r="C845" s="279">
        <v>2110</v>
      </c>
      <c r="D845" s="344" t="s">
        <v>209</v>
      </c>
      <c r="E845" s="281">
        <f>F845+G845+H845</f>
        <v>0</v>
      </c>
      <c r="F845" s="152"/>
      <c r="G845" s="153"/>
      <c r="H845" s="1406"/>
      <c r="I845" s="152"/>
      <c r="J845" s="153"/>
      <c r="K845" s="1406"/>
      <c r="L845" s="281">
        <f>I845+J845+K845</f>
        <v>0</v>
      </c>
      <c r="M845" s="12">
        <f t="shared" si="180"/>
      </c>
      <c r="N845" s="13"/>
    </row>
    <row r="846" spans="2:14" ht="15.75">
      <c r="B846" s="341"/>
      <c r="C846" s="293">
        <v>2120</v>
      </c>
      <c r="D846" s="300" t="s">
        <v>210</v>
      </c>
      <c r="E846" s="295">
        <f>F846+G846+H846</f>
        <v>0</v>
      </c>
      <c r="F846" s="158"/>
      <c r="G846" s="159"/>
      <c r="H846" s="1408"/>
      <c r="I846" s="158"/>
      <c r="J846" s="159"/>
      <c r="K846" s="1408"/>
      <c r="L846" s="295">
        <f>I846+J846+K846</f>
        <v>0</v>
      </c>
      <c r="M846" s="12">
        <f t="shared" si="180"/>
      </c>
      <c r="N846" s="13"/>
    </row>
    <row r="847" spans="2:14" ht="15.75">
      <c r="B847" s="341"/>
      <c r="C847" s="293">
        <v>2125</v>
      </c>
      <c r="D847" s="300" t="s">
        <v>211</v>
      </c>
      <c r="E847" s="295">
        <f>F847+G847+H847</f>
        <v>0</v>
      </c>
      <c r="F847" s="484">
        <v>0</v>
      </c>
      <c r="G847" s="485">
        <v>0</v>
      </c>
      <c r="H847" s="160">
        <v>0</v>
      </c>
      <c r="I847" s="484">
        <v>0</v>
      </c>
      <c r="J847" s="485">
        <v>0</v>
      </c>
      <c r="K847" s="160">
        <v>0</v>
      </c>
      <c r="L847" s="295">
        <f>I847+J847+K847</f>
        <v>0</v>
      </c>
      <c r="M847" s="12">
        <f t="shared" si="180"/>
      </c>
      <c r="N847" s="13"/>
    </row>
    <row r="848" spans="2:14" ht="15.75">
      <c r="B848" s="291"/>
      <c r="C848" s="293">
        <v>2140</v>
      </c>
      <c r="D848" s="300" t="s">
        <v>212</v>
      </c>
      <c r="E848" s="295">
        <f>F848+G848+H848</f>
        <v>0</v>
      </c>
      <c r="F848" s="484">
        <v>0</v>
      </c>
      <c r="G848" s="485">
        <v>0</v>
      </c>
      <c r="H848" s="160">
        <v>0</v>
      </c>
      <c r="I848" s="484">
        <v>0</v>
      </c>
      <c r="J848" s="485">
        <v>0</v>
      </c>
      <c r="K848" s="160">
        <v>0</v>
      </c>
      <c r="L848" s="295">
        <f>I848+J848+K848</f>
        <v>0</v>
      </c>
      <c r="M848" s="12">
        <f t="shared" si="180"/>
      </c>
      <c r="N848" s="13"/>
    </row>
    <row r="849" spans="2:14" ht="15.75">
      <c r="B849" s="292"/>
      <c r="C849" s="285">
        <v>2190</v>
      </c>
      <c r="D849" s="345" t="s">
        <v>213</v>
      </c>
      <c r="E849" s="287">
        <f>F849+G849+H849</f>
        <v>0</v>
      </c>
      <c r="F849" s="173"/>
      <c r="G849" s="174"/>
      <c r="H849" s="1409"/>
      <c r="I849" s="173"/>
      <c r="J849" s="174"/>
      <c r="K849" s="1409"/>
      <c r="L849" s="287">
        <f>I849+J849+K849</f>
        <v>0</v>
      </c>
      <c r="M849" s="12">
        <f t="shared" si="180"/>
      </c>
      <c r="N849" s="13"/>
    </row>
    <row r="850" spans="2:14" ht="15.75">
      <c r="B850" s="272">
        <v>2200</v>
      </c>
      <c r="C850" s="1791" t="s">
        <v>214</v>
      </c>
      <c r="D850" s="1792"/>
      <c r="E850" s="310">
        <f aca="true" t="shared" si="183" ref="E850:L850">SUM(E851:E852)</f>
        <v>0</v>
      </c>
      <c r="F850" s="274">
        <f t="shared" si="183"/>
        <v>0</v>
      </c>
      <c r="G850" s="275">
        <f t="shared" si="183"/>
        <v>0</v>
      </c>
      <c r="H850" s="276">
        <f t="shared" si="183"/>
        <v>0</v>
      </c>
      <c r="I850" s="274">
        <f t="shared" si="183"/>
        <v>0</v>
      </c>
      <c r="J850" s="275">
        <f t="shared" si="183"/>
        <v>0</v>
      </c>
      <c r="K850" s="276">
        <f t="shared" si="183"/>
        <v>0</v>
      </c>
      <c r="L850" s="310">
        <f t="shared" si="183"/>
        <v>0</v>
      </c>
      <c r="M850" s="12">
        <f t="shared" si="180"/>
      </c>
      <c r="N850" s="13"/>
    </row>
    <row r="851" spans="2:14" ht="15.75">
      <c r="B851" s="292"/>
      <c r="C851" s="279">
        <v>2221</v>
      </c>
      <c r="D851" s="280" t="s">
        <v>300</v>
      </c>
      <c r="E851" s="281">
        <f>F851+G851+H851</f>
        <v>0</v>
      </c>
      <c r="F851" s="152"/>
      <c r="G851" s="153"/>
      <c r="H851" s="1406"/>
      <c r="I851" s="152"/>
      <c r="J851" s="153"/>
      <c r="K851" s="1406"/>
      <c r="L851" s="281">
        <f>I851+J851+K851</f>
        <v>0</v>
      </c>
      <c r="M851" s="12">
        <f t="shared" si="180"/>
      </c>
      <c r="N851" s="13"/>
    </row>
    <row r="852" spans="2:14" ht="15.75">
      <c r="B852" s="292"/>
      <c r="C852" s="285">
        <v>2224</v>
      </c>
      <c r="D852" s="286" t="s">
        <v>215</v>
      </c>
      <c r="E852" s="287">
        <f>F852+G852+H852</f>
        <v>0</v>
      </c>
      <c r="F852" s="173"/>
      <c r="G852" s="174"/>
      <c r="H852" s="1409"/>
      <c r="I852" s="173"/>
      <c r="J852" s="174"/>
      <c r="K852" s="1409"/>
      <c r="L852" s="287">
        <f>I852+J852+K852</f>
        <v>0</v>
      </c>
      <c r="M852" s="12">
        <f t="shared" si="180"/>
      </c>
      <c r="N852" s="13"/>
    </row>
    <row r="853" spans="2:14" ht="15.75">
      <c r="B853" s="272">
        <v>2500</v>
      </c>
      <c r="C853" s="1791" t="s">
        <v>216</v>
      </c>
      <c r="D853" s="1792"/>
      <c r="E853" s="310">
        <f>F853+G853+H853</f>
        <v>0</v>
      </c>
      <c r="F853" s="1410"/>
      <c r="G853" s="1411"/>
      <c r="H853" s="1412"/>
      <c r="I853" s="1410"/>
      <c r="J853" s="1411"/>
      <c r="K853" s="1412"/>
      <c r="L853" s="310">
        <f>I853+J853+K853</f>
        <v>0</v>
      </c>
      <c r="M853" s="12">
        <f t="shared" si="180"/>
      </c>
      <c r="N853" s="13"/>
    </row>
    <row r="854" spans="2:14" ht="15.75">
      <c r="B854" s="272">
        <v>2600</v>
      </c>
      <c r="C854" s="1793" t="s">
        <v>217</v>
      </c>
      <c r="D854" s="1794"/>
      <c r="E854" s="310">
        <f>F854+G854+H854</f>
        <v>0</v>
      </c>
      <c r="F854" s="1410"/>
      <c r="G854" s="1411"/>
      <c r="H854" s="1412"/>
      <c r="I854" s="1410"/>
      <c r="J854" s="1411"/>
      <c r="K854" s="1412"/>
      <c r="L854" s="310">
        <f>I854+J854+K854</f>
        <v>0</v>
      </c>
      <c r="M854" s="12">
        <f t="shared" si="180"/>
      </c>
      <c r="N854" s="13"/>
    </row>
    <row r="855" spans="2:14" ht="15.75">
      <c r="B855" s="272">
        <v>2700</v>
      </c>
      <c r="C855" s="1793" t="s">
        <v>218</v>
      </c>
      <c r="D855" s="1794"/>
      <c r="E855" s="310">
        <f>F855+G855+H855</f>
        <v>0</v>
      </c>
      <c r="F855" s="1410"/>
      <c r="G855" s="1411"/>
      <c r="H855" s="1412"/>
      <c r="I855" s="1410"/>
      <c r="J855" s="1411"/>
      <c r="K855" s="1412"/>
      <c r="L855" s="310">
        <f>I855+J855+K855</f>
        <v>0</v>
      </c>
      <c r="M855" s="12">
        <f t="shared" si="180"/>
      </c>
      <c r="N855" s="13"/>
    </row>
    <row r="856" spans="2:14" ht="15.75">
      <c r="B856" s="272">
        <v>2800</v>
      </c>
      <c r="C856" s="1793" t="s">
        <v>1644</v>
      </c>
      <c r="D856" s="1794"/>
      <c r="E856" s="310">
        <f aca="true" t="shared" si="184" ref="E856:L856">SUM(E857:E859)</f>
        <v>0</v>
      </c>
      <c r="F856" s="274">
        <f t="shared" si="184"/>
        <v>0</v>
      </c>
      <c r="G856" s="275">
        <f t="shared" si="184"/>
        <v>0</v>
      </c>
      <c r="H856" s="276">
        <f t="shared" si="184"/>
        <v>0</v>
      </c>
      <c r="I856" s="274">
        <f t="shared" si="184"/>
        <v>0</v>
      </c>
      <c r="J856" s="275">
        <f t="shared" si="184"/>
        <v>0</v>
      </c>
      <c r="K856" s="276">
        <f t="shared" si="184"/>
        <v>0</v>
      </c>
      <c r="L856" s="310">
        <f t="shared" si="184"/>
        <v>0</v>
      </c>
      <c r="M856" s="12">
        <f t="shared" si="180"/>
      </c>
      <c r="N856" s="13"/>
    </row>
    <row r="857" spans="2:14" ht="15.75">
      <c r="B857" s="292"/>
      <c r="C857" s="279">
        <v>2810</v>
      </c>
      <c r="D857" s="340" t="s">
        <v>2079</v>
      </c>
      <c r="E857" s="281">
        <f>F857+G857+H857</f>
        <v>0</v>
      </c>
      <c r="F857" s="152"/>
      <c r="G857" s="153"/>
      <c r="H857" s="1406"/>
      <c r="I857" s="152"/>
      <c r="J857" s="153"/>
      <c r="K857" s="1406"/>
      <c r="L857" s="281">
        <f>I857+J857+K857</f>
        <v>0</v>
      </c>
      <c r="M857" s="12">
        <f t="shared" si="180"/>
      </c>
      <c r="N857" s="13"/>
    </row>
    <row r="858" spans="2:14" ht="15.75">
      <c r="B858" s="341"/>
      <c r="C858" s="293">
        <v>2820</v>
      </c>
      <c r="D858" s="342" t="s">
        <v>2080</v>
      </c>
      <c r="E858" s="295">
        <f>F858+G858+H858</f>
        <v>0</v>
      </c>
      <c r="F858" s="158"/>
      <c r="G858" s="159"/>
      <c r="H858" s="1408"/>
      <c r="I858" s="158"/>
      <c r="J858" s="159"/>
      <c r="K858" s="1408"/>
      <c r="L858" s="295">
        <f>I858+J858+K858</f>
        <v>0</v>
      </c>
      <c r="M858" s="12">
        <f t="shared" si="180"/>
      </c>
      <c r="N858" s="13"/>
    </row>
    <row r="859" spans="2:14" ht="31.5">
      <c r="B859" s="292"/>
      <c r="C859" s="285">
        <v>2890</v>
      </c>
      <c r="D859" s="343" t="s">
        <v>2081</v>
      </c>
      <c r="E859" s="287">
        <f>F859+G859+H859</f>
        <v>0</v>
      </c>
      <c r="F859" s="173"/>
      <c r="G859" s="174"/>
      <c r="H859" s="1409"/>
      <c r="I859" s="173"/>
      <c r="J859" s="174"/>
      <c r="K859" s="1409"/>
      <c r="L859" s="287">
        <f>I859+J859+K859</f>
        <v>0</v>
      </c>
      <c r="M859" s="12">
        <f t="shared" si="180"/>
      </c>
      <c r="N859" s="13"/>
    </row>
    <row r="860" spans="2:14" ht="15.75">
      <c r="B860" s="272">
        <v>2900</v>
      </c>
      <c r="C860" s="1791" t="s">
        <v>219</v>
      </c>
      <c r="D860" s="1792"/>
      <c r="E860" s="310">
        <f aca="true" t="shared" si="185" ref="E860:L860">SUM(E861:E868)</f>
        <v>0</v>
      </c>
      <c r="F860" s="274">
        <f t="shared" si="185"/>
        <v>0</v>
      </c>
      <c r="G860" s="274">
        <f t="shared" si="185"/>
        <v>0</v>
      </c>
      <c r="H860" s="274">
        <f t="shared" si="185"/>
        <v>0</v>
      </c>
      <c r="I860" s="274">
        <f t="shared" si="185"/>
        <v>0</v>
      </c>
      <c r="J860" s="274">
        <f t="shared" si="185"/>
        <v>0</v>
      </c>
      <c r="K860" s="274">
        <f t="shared" si="185"/>
        <v>0</v>
      </c>
      <c r="L860" s="274">
        <f t="shared" si="185"/>
        <v>0</v>
      </c>
      <c r="M860" s="12">
        <f t="shared" si="180"/>
      </c>
      <c r="N860" s="13"/>
    </row>
    <row r="861" spans="2:14" ht="15.75">
      <c r="B861" s="346"/>
      <c r="C861" s="279">
        <v>2910</v>
      </c>
      <c r="D861" s="347" t="s">
        <v>1936</v>
      </c>
      <c r="E861" s="281">
        <f aca="true" t="shared" si="186" ref="E861:E868">F861+G861+H861</f>
        <v>0</v>
      </c>
      <c r="F861" s="152"/>
      <c r="G861" s="153"/>
      <c r="H861" s="1406"/>
      <c r="I861" s="152"/>
      <c r="J861" s="153"/>
      <c r="K861" s="1406"/>
      <c r="L861" s="281">
        <f aca="true" t="shared" si="187" ref="L861:L868">I861+J861+K861</f>
        <v>0</v>
      </c>
      <c r="M861" s="12">
        <f t="shared" si="180"/>
      </c>
      <c r="N861" s="13"/>
    </row>
    <row r="862" spans="2:14" ht="15.75">
      <c r="B862" s="346"/>
      <c r="C862" s="279">
        <v>2920</v>
      </c>
      <c r="D862" s="347" t="s">
        <v>220</v>
      </c>
      <c r="E862" s="281">
        <f t="shared" si="186"/>
        <v>0</v>
      </c>
      <c r="F862" s="152"/>
      <c r="G862" s="153"/>
      <c r="H862" s="1406"/>
      <c r="I862" s="152"/>
      <c r="J862" s="153"/>
      <c r="K862" s="1406"/>
      <c r="L862" s="281">
        <f t="shared" si="187"/>
        <v>0</v>
      </c>
      <c r="M862" s="12">
        <f t="shared" si="180"/>
      </c>
      <c r="N862" s="13"/>
    </row>
    <row r="863" spans="2:14" ht="31.5">
      <c r="B863" s="346"/>
      <c r="C863" s="324">
        <v>2969</v>
      </c>
      <c r="D863" s="348" t="s">
        <v>221</v>
      </c>
      <c r="E863" s="326">
        <f t="shared" si="186"/>
        <v>0</v>
      </c>
      <c r="F863" s="445"/>
      <c r="G863" s="446"/>
      <c r="H863" s="1413"/>
      <c r="I863" s="445"/>
      <c r="J863" s="446"/>
      <c r="K863" s="1413"/>
      <c r="L863" s="326">
        <f t="shared" si="187"/>
        <v>0</v>
      </c>
      <c r="M863" s="12">
        <f t="shared" si="180"/>
      </c>
      <c r="N863" s="13"/>
    </row>
    <row r="864" spans="2:14" ht="31.5">
      <c r="B864" s="346"/>
      <c r="C864" s="349">
        <v>2970</v>
      </c>
      <c r="D864" s="350" t="s">
        <v>222</v>
      </c>
      <c r="E864" s="351">
        <f t="shared" si="186"/>
        <v>0</v>
      </c>
      <c r="F864" s="624"/>
      <c r="G864" s="625"/>
      <c r="H864" s="1414"/>
      <c r="I864" s="624"/>
      <c r="J864" s="625"/>
      <c r="K864" s="1414"/>
      <c r="L864" s="351">
        <f t="shared" si="187"/>
        <v>0</v>
      </c>
      <c r="M864" s="12">
        <f t="shared" si="180"/>
      </c>
      <c r="N864" s="13"/>
    </row>
    <row r="865" spans="2:14" ht="15.75">
      <c r="B865" s="346"/>
      <c r="C865" s="333">
        <v>2989</v>
      </c>
      <c r="D865" s="355" t="s">
        <v>223</v>
      </c>
      <c r="E865" s="335">
        <f t="shared" si="186"/>
        <v>0</v>
      </c>
      <c r="F865" s="589"/>
      <c r="G865" s="590"/>
      <c r="H865" s="1415"/>
      <c r="I865" s="589"/>
      <c r="J865" s="590"/>
      <c r="K865" s="1415"/>
      <c r="L865" s="335">
        <f t="shared" si="187"/>
        <v>0</v>
      </c>
      <c r="M865" s="12">
        <f t="shared" si="180"/>
      </c>
      <c r="N865" s="13"/>
    </row>
    <row r="866" spans="2:14" ht="15.75">
      <c r="B866" s="292"/>
      <c r="C866" s="318">
        <v>2990</v>
      </c>
      <c r="D866" s="356" t="s">
        <v>1955</v>
      </c>
      <c r="E866" s="320">
        <f t="shared" si="186"/>
        <v>0</v>
      </c>
      <c r="F866" s="450"/>
      <c r="G866" s="451"/>
      <c r="H866" s="1416"/>
      <c r="I866" s="450"/>
      <c r="J866" s="451"/>
      <c r="K866" s="1416"/>
      <c r="L866" s="320">
        <f t="shared" si="187"/>
        <v>0</v>
      </c>
      <c r="M866" s="12">
        <f t="shared" si="180"/>
      </c>
      <c r="N866" s="13"/>
    </row>
    <row r="867" spans="2:14" ht="15.75">
      <c r="B867" s="292"/>
      <c r="C867" s="318">
        <v>2991</v>
      </c>
      <c r="D867" s="356" t="s">
        <v>224</v>
      </c>
      <c r="E867" s="320">
        <f t="shared" si="186"/>
        <v>0</v>
      </c>
      <c r="F867" s="450"/>
      <c r="G867" s="451"/>
      <c r="H867" s="1416"/>
      <c r="I867" s="450"/>
      <c r="J867" s="451"/>
      <c r="K867" s="1416"/>
      <c r="L867" s="320">
        <f t="shared" si="187"/>
        <v>0</v>
      </c>
      <c r="M867" s="12">
        <f t="shared" si="180"/>
      </c>
      <c r="N867" s="13"/>
    </row>
    <row r="868" spans="2:14" ht="15.75">
      <c r="B868" s="292"/>
      <c r="C868" s="285">
        <v>2992</v>
      </c>
      <c r="D868" s="357" t="s">
        <v>225</v>
      </c>
      <c r="E868" s="287">
        <f t="shared" si="186"/>
        <v>0</v>
      </c>
      <c r="F868" s="173"/>
      <c r="G868" s="174"/>
      <c r="H868" s="1409"/>
      <c r="I868" s="173"/>
      <c r="J868" s="174"/>
      <c r="K868" s="1409"/>
      <c r="L868" s="287">
        <f t="shared" si="187"/>
        <v>0</v>
      </c>
      <c r="M868" s="12">
        <f aca="true" t="shared" si="188" ref="M868:M899">(IF($E868&lt;&gt;0,$M$2,IF($L868&lt;&gt;0,$M$2,"")))</f>
      </c>
      <c r="N868" s="13"/>
    </row>
    <row r="869" spans="2:14" ht="15.75">
      <c r="B869" s="272">
        <v>3300</v>
      </c>
      <c r="C869" s="358" t="s">
        <v>1986</v>
      </c>
      <c r="D869" s="1467"/>
      <c r="E869" s="310">
        <f aca="true" t="shared" si="189" ref="E869:L869">SUM(E870:E874)</f>
        <v>0</v>
      </c>
      <c r="F869" s="274">
        <f t="shared" si="189"/>
        <v>0</v>
      </c>
      <c r="G869" s="275">
        <f t="shared" si="189"/>
        <v>0</v>
      </c>
      <c r="H869" s="276">
        <f t="shared" si="189"/>
        <v>0</v>
      </c>
      <c r="I869" s="274">
        <f t="shared" si="189"/>
        <v>0</v>
      </c>
      <c r="J869" s="275">
        <f t="shared" si="189"/>
        <v>0</v>
      </c>
      <c r="K869" s="276">
        <f t="shared" si="189"/>
        <v>0</v>
      </c>
      <c r="L869" s="310">
        <f t="shared" si="189"/>
        <v>0</v>
      </c>
      <c r="M869" s="12">
        <f t="shared" si="188"/>
      </c>
      <c r="N869" s="13"/>
    </row>
    <row r="870" spans="2:14" ht="15.75">
      <c r="B870" s="291"/>
      <c r="C870" s="279">
        <v>3301</v>
      </c>
      <c r="D870" s="359" t="s">
        <v>226</v>
      </c>
      <c r="E870" s="281">
        <f aca="true" t="shared" si="190" ref="E870:E877">F870+G870+H870</f>
        <v>0</v>
      </c>
      <c r="F870" s="482">
        <v>0</v>
      </c>
      <c r="G870" s="483">
        <v>0</v>
      </c>
      <c r="H870" s="154">
        <v>0</v>
      </c>
      <c r="I870" s="482">
        <v>0</v>
      </c>
      <c r="J870" s="483">
        <v>0</v>
      </c>
      <c r="K870" s="154">
        <v>0</v>
      </c>
      <c r="L870" s="281">
        <f aca="true" t="shared" si="191" ref="L870:L877">I870+J870+K870</f>
        <v>0</v>
      </c>
      <c r="M870" s="12">
        <f t="shared" si="188"/>
      </c>
      <c r="N870" s="13"/>
    </row>
    <row r="871" spans="2:14" ht="15.75">
      <c r="B871" s="291"/>
      <c r="C871" s="293">
        <v>3302</v>
      </c>
      <c r="D871" s="360" t="s">
        <v>702</v>
      </c>
      <c r="E871" s="295">
        <f t="shared" si="190"/>
        <v>0</v>
      </c>
      <c r="F871" s="484">
        <v>0</v>
      </c>
      <c r="G871" s="485">
        <v>0</v>
      </c>
      <c r="H871" s="160">
        <v>0</v>
      </c>
      <c r="I871" s="484">
        <v>0</v>
      </c>
      <c r="J871" s="485">
        <v>0</v>
      </c>
      <c r="K871" s="160">
        <v>0</v>
      </c>
      <c r="L871" s="295">
        <f t="shared" si="191"/>
        <v>0</v>
      </c>
      <c r="M871" s="12">
        <f t="shared" si="188"/>
      </c>
      <c r="N871" s="13"/>
    </row>
    <row r="872" spans="2:14" ht="15.75">
      <c r="B872" s="291"/>
      <c r="C872" s="293">
        <v>3304</v>
      </c>
      <c r="D872" s="360" t="s">
        <v>227</v>
      </c>
      <c r="E872" s="295">
        <f t="shared" si="190"/>
        <v>0</v>
      </c>
      <c r="F872" s="484">
        <v>0</v>
      </c>
      <c r="G872" s="485">
        <v>0</v>
      </c>
      <c r="H872" s="160">
        <v>0</v>
      </c>
      <c r="I872" s="484">
        <v>0</v>
      </c>
      <c r="J872" s="485">
        <v>0</v>
      </c>
      <c r="K872" s="160">
        <v>0</v>
      </c>
      <c r="L872" s="295">
        <f t="shared" si="191"/>
        <v>0</v>
      </c>
      <c r="M872" s="12">
        <f t="shared" si="188"/>
      </c>
      <c r="N872" s="13"/>
    </row>
    <row r="873" spans="2:14" ht="47.25">
      <c r="B873" s="291"/>
      <c r="C873" s="285">
        <v>3306</v>
      </c>
      <c r="D873" s="361" t="s">
        <v>2082</v>
      </c>
      <c r="E873" s="295">
        <f t="shared" si="190"/>
        <v>0</v>
      </c>
      <c r="F873" s="484">
        <v>0</v>
      </c>
      <c r="G873" s="485">
        <v>0</v>
      </c>
      <c r="H873" s="160">
        <v>0</v>
      </c>
      <c r="I873" s="484">
        <v>0</v>
      </c>
      <c r="J873" s="485">
        <v>0</v>
      </c>
      <c r="K873" s="160">
        <v>0</v>
      </c>
      <c r="L873" s="295">
        <f t="shared" si="191"/>
        <v>0</v>
      </c>
      <c r="M873" s="12">
        <f t="shared" si="188"/>
      </c>
      <c r="N873" s="13"/>
    </row>
    <row r="874" spans="2:14" ht="15.75">
      <c r="B874" s="291"/>
      <c r="C874" s="285">
        <v>3307</v>
      </c>
      <c r="D874" s="361" t="s">
        <v>2038</v>
      </c>
      <c r="E874" s="287">
        <f t="shared" si="190"/>
        <v>0</v>
      </c>
      <c r="F874" s="486">
        <v>0</v>
      </c>
      <c r="G874" s="487">
        <v>0</v>
      </c>
      <c r="H874" s="175">
        <v>0</v>
      </c>
      <c r="I874" s="486">
        <v>0</v>
      </c>
      <c r="J874" s="487">
        <v>0</v>
      </c>
      <c r="K874" s="175">
        <v>0</v>
      </c>
      <c r="L874" s="287">
        <f t="shared" si="191"/>
        <v>0</v>
      </c>
      <c r="M874" s="12">
        <f t="shared" si="188"/>
      </c>
      <c r="N874" s="13"/>
    </row>
    <row r="875" spans="2:14" ht="15.75">
      <c r="B875" s="272">
        <v>3900</v>
      </c>
      <c r="C875" s="1791" t="s">
        <v>228</v>
      </c>
      <c r="D875" s="1792"/>
      <c r="E875" s="310">
        <f t="shared" si="190"/>
        <v>0</v>
      </c>
      <c r="F875" s="1457">
        <v>0</v>
      </c>
      <c r="G875" s="1458">
        <v>0</v>
      </c>
      <c r="H875" s="1459">
        <v>0</v>
      </c>
      <c r="I875" s="1457">
        <v>0</v>
      </c>
      <c r="J875" s="1458">
        <v>0</v>
      </c>
      <c r="K875" s="1459">
        <v>0</v>
      </c>
      <c r="L875" s="310">
        <f t="shared" si="191"/>
        <v>0</v>
      </c>
      <c r="M875" s="12">
        <f t="shared" si="188"/>
      </c>
      <c r="N875" s="13"/>
    </row>
    <row r="876" spans="2:14" ht="15.75">
      <c r="B876" s="272">
        <v>4000</v>
      </c>
      <c r="C876" s="1791" t="s">
        <v>229</v>
      </c>
      <c r="D876" s="1792"/>
      <c r="E876" s="310">
        <f t="shared" si="190"/>
        <v>0</v>
      </c>
      <c r="F876" s="1410"/>
      <c r="G876" s="1411"/>
      <c r="H876" s="1412"/>
      <c r="I876" s="1410"/>
      <c r="J876" s="1411"/>
      <c r="K876" s="1412"/>
      <c r="L876" s="310">
        <f t="shared" si="191"/>
        <v>0</v>
      </c>
      <c r="M876" s="12">
        <f t="shared" si="188"/>
      </c>
      <c r="N876" s="13"/>
    </row>
    <row r="877" spans="2:14" ht="15.75">
      <c r="B877" s="272">
        <v>4100</v>
      </c>
      <c r="C877" s="1791" t="s">
        <v>230</v>
      </c>
      <c r="D877" s="1792"/>
      <c r="E877" s="310">
        <f t="shared" si="190"/>
        <v>0</v>
      </c>
      <c r="F877" s="1458">
        <v>0</v>
      </c>
      <c r="G877" s="1458">
        <v>0</v>
      </c>
      <c r="H877" s="1459">
        <v>0</v>
      </c>
      <c r="I877" s="1602">
        <v>0</v>
      </c>
      <c r="J877" s="1458">
        <v>0</v>
      </c>
      <c r="K877" s="1458">
        <v>0</v>
      </c>
      <c r="L877" s="310">
        <f t="shared" si="191"/>
        <v>0</v>
      </c>
      <c r="M877" s="12">
        <f t="shared" si="188"/>
      </c>
      <c r="N877" s="13"/>
    </row>
    <row r="878" spans="2:14" ht="15.75">
      <c r="B878" s="272">
        <v>4200</v>
      </c>
      <c r="C878" s="1791" t="s">
        <v>231</v>
      </c>
      <c r="D878" s="1792"/>
      <c r="E878" s="310">
        <f aca="true" t="shared" si="192" ref="E878:L878">SUM(E879:E884)</f>
        <v>0</v>
      </c>
      <c r="F878" s="274">
        <f t="shared" si="192"/>
        <v>0</v>
      </c>
      <c r="G878" s="275">
        <f t="shared" si="192"/>
        <v>0</v>
      </c>
      <c r="H878" s="276">
        <f t="shared" si="192"/>
        <v>0</v>
      </c>
      <c r="I878" s="274">
        <f t="shared" si="192"/>
        <v>0</v>
      </c>
      <c r="J878" s="275">
        <f t="shared" si="192"/>
        <v>0</v>
      </c>
      <c r="K878" s="276">
        <f t="shared" si="192"/>
        <v>0</v>
      </c>
      <c r="L878" s="310">
        <f t="shared" si="192"/>
        <v>0</v>
      </c>
      <c r="M878" s="12">
        <f t="shared" si="188"/>
      </c>
      <c r="N878" s="13"/>
    </row>
    <row r="879" spans="2:14" ht="15.75">
      <c r="B879" s="362"/>
      <c r="C879" s="279">
        <v>4201</v>
      </c>
      <c r="D879" s="280" t="s">
        <v>232</v>
      </c>
      <c r="E879" s="281">
        <f aca="true" t="shared" si="193" ref="E879:E884">F879+G879+H879</f>
        <v>0</v>
      </c>
      <c r="F879" s="152"/>
      <c r="G879" s="153"/>
      <c r="H879" s="1406"/>
      <c r="I879" s="152"/>
      <c r="J879" s="153"/>
      <c r="K879" s="1406"/>
      <c r="L879" s="281">
        <f aca="true" t="shared" si="194" ref="L879:L884">I879+J879+K879</f>
        <v>0</v>
      </c>
      <c r="M879" s="12">
        <f t="shared" si="188"/>
      </c>
      <c r="N879" s="13"/>
    </row>
    <row r="880" spans="2:14" ht="15.75">
      <c r="B880" s="362"/>
      <c r="C880" s="293">
        <v>4202</v>
      </c>
      <c r="D880" s="363" t="s">
        <v>233</v>
      </c>
      <c r="E880" s="295">
        <f t="shared" si="193"/>
        <v>0</v>
      </c>
      <c r="F880" s="158"/>
      <c r="G880" s="159"/>
      <c r="H880" s="1408"/>
      <c r="I880" s="158"/>
      <c r="J880" s="159"/>
      <c r="K880" s="1408"/>
      <c r="L880" s="295">
        <f t="shared" si="194"/>
        <v>0</v>
      </c>
      <c r="M880" s="12">
        <f t="shared" si="188"/>
      </c>
      <c r="N880" s="13"/>
    </row>
    <row r="881" spans="2:14" ht="15.75">
      <c r="B881" s="362"/>
      <c r="C881" s="293">
        <v>4214</v>
      </c>
      <c r="D881" s="363" t="s">
        <v>234</v>
      </c>
      <c r="E881" s="295">
        <f t="shared" si="193"/>
        <v>0</v>
      </c>
      <c r="F881" s="158"/>
      <c r="G881" s="159"/>
      <c r="H881" s="1408"/>
      <c r="I881" s="158"/>
      <c r="J881" s="159"/>
      <c r="K881" s="1408"/>
      <c r="L881" s="295">
        <f t="shared" si="194"/>
        <v>0</v>
      </c>
      <c r="M881" s="12">
        <f t="shared" si="188"/>
      </c>
      <c r="N881" s="13"/>
    </row>
    <row r="882" spans="2:14" ht="15.75">
      <c r="B882" s="362"/>
      <c r="C882" s="293">
        <v>4217</v>
      </c>
      <c r="D882" s="363" t="s">
        <v>235</v>
      </c>
      <c r="E882" s="295">
        <f t="shared" si="193"/>
        <v>0</v>
      </c>
      <c r="F882" s="158"/>
      <c r="G882" s="159"/>
      <c r="H882" s="1408"/>
      <c r="I882" s="158"/>
      <c r="J882" s="159"/>
      <c r="K882" s="1408"/>
      <c r="L882" s="295">
        <f t="shared" si="194"/>
        <v>0</v>
      </c>
      <c r="M882" s="12">
        <f t="shared" si="188"/>
      </c>
      <c r="N882" s="13"/>
    </row>
    <row r="883" spans="2:14" ht="15.75">
      <c r="B883" s="362"/>
      <c r="C883" s="293">
        <v>4218</v>
      </c>
      <c r="D883" s="294" t="s">
        <v>236</v>
      </c>
      <c r="E883" s="295">
        <f t="shared" si="193"/>
        <v>0</v>
      </c>
      <c r="F883" s="158"/>
      <c r="G883" s="159"/>
      <c r="H883" s="1408"/>
      <c r="I883" s="158"/>
      <c r="J883" s="159"/>
      <c r="K883" s="1408"/>
      <c r="L883" s="295">
        <f t="shared" si="194"/>
        <v>0</v>
      </c>
      <c r="M883" s="12">
        <f t="shared" si="188"/>
      </c>
      <c r="N883" s="13"/>
    </row>
    <row r="884" spans="2:14" ht="15.75">
      <c r="B884" s="362"/>
      <c r="C884" s="285">
        <v>4219</v>
      </c>
      <c r="D884" s="343" t="s">
        <v>237</v>
      </c>
      <c r="E884" s="287">
        <f t="shared" si="193"/>
        <v>0</v>
      </c>
      <c r="F884" s="173"/>
      <c r="G884" s="174"/>
      <c r="H884" s="1409"/>
      <c r="I884" s="173"/>
      <c r="J884" s="174"/>
      <c r="K884" s="1409"/>
      <c r="L884" s="287">
        <f t="shared" si="194"/>
        <v>0</v>
      </c>
      <c r="M884" s="12">
        <f t="shared" si="188"/>
      </c>
      <c r="N884" s="13"/>
    </row>
    <row r="885" spans="2:14" ht="15.75">
      <c r="B885" s="272">
        <v>4300</v>
      </c>
      <c r="C885" s="1791" t="s">
        <v>1645</v>
      </c>
      <c r="D885" s="1792"/>
      <c r="E885" s="310">
        <f aca="true" t="shared" si="195" ref="E885:L885">SUM(E886:E888)</f>
        <v>0</v>
      </c>
      <c r="F885" s="274">
        <f t="shared" si="195"/>
        <v>0</v>
      </c>
      <c r="G885" s="275">
        <f t="shared" si="195"/>
        <v>0</v>
      </c>
      <c r="H885" s="276">
        <f t="shared" si="195"/>
        <v>0</v>
      </c>
      <c r="I885" s="274">
        <f t="shared" si="195"/>
        <v>0</v>
      </c>
      <c r="J885" s="275">
        <f t="shared" si="195"/>
        <v>0</v>
      </c>
      <c r="K885" s="276">
        <f t="shared" si="195"/>
        <v>0</v>
      </c>
      <c r="L885" s="310">
        <f t="shared" si="195"/>
        <v>0</v>
      </c>
      <c r="M885" s="12">
        <f t="shared" si="188"/>
      </c>
      <c r="N885" s="13"/>
    </row>
    <row r="886" spans="2:14" ht="15.75">
      <c r="B886" s="362"/>
      <c r="C886" s="279">
        <v>4301</v>
      </c>
      <c r="D886" s="311" t="s">
        <v>238</v>
      </c>
      <c r="E886" s="281">
        <f aca="true" t="shared" si="196" ref="E886:E891">F886+G886+H886</f>
        <v>0</v>
      </c>
      <c r="F886" s="152"/>
      <c r="G886" s="153"/>
      <c r="H886" s="1406"/>
      <c r="I886" s="152"/>
      <c r="J886" s="153"/>
      <c r="K886" s="1406"/>
      <c r="L886" s="281">
        <f aca="true" t="shared" si="197" ref="L886:L891">I886+J886+K886</f>
        <v>0</v>
      </c>
      <c r="M886" s="12">
        <f t="shared" si="188"/>
      </c>
      <c r="N886" s="13"/>
    </row>
    <row r="887" spans="2:14" ht="15.75">
      <c r="B887" s="362"/>
      <c r="C887" s="293">
        <v>4302</v>
      </c>
      <c r="D887" s="363" t="s">
        <v>239</v>
      </c>
      <c r="E887" s="295">
        <f t="shared" si="196"/>
        <v>0</v>
      </c>
      <c r="F887" s="158"/>
      <c r="G887" s="159"/>
      <c r="H887" s="1408"/>
      <c r="I887" s="158"/>
      <c r="J887" s="159"/>
      <c r="K887" s="1408"/>
      <c r="L887" s="295">
        <f t="shared" si="197"/>
        <v>0</v>
      </c>
      <c r="M887" s="12">
        <f t="shared" si="188"/>
      </c>
      <c r="N887" s="13"/>
    </row>
    <row r="888" spans="2:14" ht="15.75">
      <c r="B888" s="362"/>
      <c r="C888" s="285">
        <v>4309</v>
      </c>
      <c r="D888" s="301" t="s">
        <v>240</v>
      </c>
      <c r="E888" s="287">
        <f t="shared" si="196"/>
        <v>0</v>
      </c>
      <c r="F888" s="173"/>
      <c r="G888" s="174"/>
      <c r="H888" s="1409"/>
      <c r="I888" s="173"/>
      <c r="J888" s="174"/>
      <c r="K888" s="1409"/>
      <c r="L888" s="287">
        <f t="shared" si="197"/>
        <v>0</v>
      </c>
      <c r="M888" s="12">
        <f t="shared" si="188"/>
      </c>
      <c r="N888" s="13"/>
    </row>
    <row r="889" spans="2:14" ht="15.75">
      <c r="B889" s="272">
        <v>4400</v>
      </c>
      <c r="C889" s="1791" t="s">
        <v>1642</v>
      </c>
      <c r="D889" s="1792"/>
      <c r="E889" s="310">
        <f t="shared" si="196"/>
        <v>0</v>
      </c>
      <c r="F889" s="1410"/>
      <c r="G889" s="1411"/>
      <c r="H889" s="1412"/>
      <c r="I889" s="1410"/>
      <c r="J889" s="1411"/>
      <c r="K889" s="1412"/>
      <c r="L889" s="310">
        <f t="shared" si="197"/>
        <v>0</v>
      </c>
      <c r="M889" s="12">
        <f t="shared" si="188"/>
      </c>
      <c r="N889" s="13"/>
    </row>
    <row r="890" spans="2:14" ht="15.75">
      <c r="B890" s="272">
        <v>4500</v>
      </c>
      <c r="C890" s="1791" t="s">
        <v>1643</v>
      </c>
      <c r="D890" s="1792"/>
      <c r="E890" s="310">
        <f t="shared" si="196"/>
        <v>0</v>
      </c>
      <c r="F890" s="1410"/>
      <c r="G890" s="1411"/>
      <c r="H890" s="1412"/>
      <c r="I890" s="1410"/>
      <c r="J890" s="1411"/>
      <c r="K890" s="1412"/>
      <c r="L890" s="310">
        <f t="shared" si="197"/>
        <v>0</v>
      </c>
      <c r="M890" s="12">
        <f t="shared" si="188"/>
      </c>
      <c r="N890" s="13"/>
    </row>
    <row r="891" spans="2:14" ht="15.75">
      <c r="B891" s="272">
        <v>4600</v>
      </c>
      <c r="C891" s="1793" t="s">
        <v>241</v>
      </c>
      <c r="D891" s="1794"/>
      <c r="E891" s="310">
        <f t="shared" si="196"/>
        <v>0</v>
      </c>
      <c r="F891" s="1410"/>
      <c r="G891" s="1411"/>
      <c r="H891" s="1412"/>
      <c r="I891" s="1410"/>
      <c r="J891" s="1411"/>
      <c r="K891" s="1412"/>
      <c r="L891" s="310">
        <f t="shared" si="197"/>
        <v>0</v>
      </c>
      <c r="M891" s="12">
        <f t="shared" si="188"/>
      </c>
      <c r="N891" s="13"/>
    </row>
    <row r="892" spans="2:14" ht="15.75">
      <c r="B892" s="272">
        <v>4900</v>
      </c>
      <c r="C892" s="1791" t="s">
        <v>267</v>
      </c>
      <c r="D892" s="1792"/>
      <c r="E892" s="310">
        <f aca="true" t="shared" si="198" ref="E892:L892">+E893+E894</f>
        <v>0</v>
      </c>
      <c r="F892" s="274">
        <f t="shared" si="198"/>
        <v>0</v>
      </c>
      <c r="G892" s="275">
        <f t="shared" si="198"/>
        <v>0</v>
      </c>
      <c r="H892" s="276">
        <f t="shared" si="198"/>
        <v>0</v>
      </c>
      <c r="I892" s="274">
        <f t="shared" si="198"/>
        <v>0</v>
      </c>
      <c r="J892" s="275">
        <f t="shared" si="198"/>
        <v>0</v>
      </c>
      <c r="K892" s="276">
        <f t="shared" si="198"/>
        <v>0</v>
      </c>
      <c r="L892" s="310">
        <f t="shared" si="198"/>
        <v>0</v>
      </c>
      <c r="M892" s="12">
        <f t="shared" si="188"/>
      </c>
      <c r="N892" s="13"/>
    </row>
    <row r="893" spans="2:14" ht="15.75">
      <c r="B893" s="362"/>
      <c r="C893" s="279">
        <v>4901</v>
      </c>
      <c r="D893" s="364" t="s">
        <v>268</v>
      </c>
      <c r="E893" s="281">
        <f>F893+G893+H893</f>
        <v>0</v>
      </c>
      <c r="F893" s="152"/>
      <c r="G893" s="153"/>
      <c r="H893" s="1406"/>
      <c r="I893" s="152"/>
      <c r="J893" s="153"/>
      <c r="K893" s="1406"/>
      <c r="L893" s="281">
        <f>I893+J893+K893</f>
        <v>0</v>
      </c>
      <c r="M893" s="12">
        <f t="shared" si="188"/>
      </c>
      <c r="N893" s="13"/>
    </row>
    <row r="894" spans="2:14" ht="15.75">
      <c r="B894" s="362"/>
      <c r="C894" s="285">
        <v>4902</v>
      </c>
      <c r="D894" s="301" t="s">
        <v>269</v>
      </c>
      <c r="E894" s="287">
        <f>F894+G894+H894</f>
        <v>0</v>
      </c>
      <c r="F894" s="173"/>
      <c r="G894" s="174"/>
      <c r="H894" s="1409"/>
      <c r="I894" s="173"/>
      <c r="J894" s="174"/>
      <c r="K894" s="1409"/>
      <c r="L894" s="287">
        <f>I894+J894+K894</f>
        <v>0</v>
      </c>
      <c r="M894" s="12">
        <f t="shared" si="188"/>
      </c>
      <c r="N894" s="13"/>
    </row>
    <row r="895" spans="2:14" ht="15.75">
      <c r="B895" s="365">
        <v>5100</v>
      </c>
      <c r="C895" s="1789" t="s">
        <v>242</v>
      </c>
      <c r="D895" s="1790"/>
      <c r="E895" s="310">
        <f>F895+G895+H895</f>
        <v>0</v>
      </c>
      <c r="F895" s="1410"/>
      <c r="G895" s="1411"/>
      <c r="H895" s="1412"/>
      <c r="I895" s="1410"/>
      <c r="J895" s="1411"/>
      <c r="K895" s="1412"/>
      <c r="L895" s="310">
        <f>I895+J895+K895</f>
        <v>0</v>
      </c>
      <c r="M895" s="12">
        <f t="shared" si="188"/>
      </c>
      <c r="N895" s="13"/>
    </row>
    <row r="896" spans="2:14" ht="15.75">
      <c r="B896" s="365">
        <v>5200</v>
      </c>
      <c r="C896" s="1789" t="s">
        <v>243</v>
      </c>
      <c r="D896" s="1790"/>
      <c r="E896" s="310">
        <f aca="true" t="shared" si="199" ref="E896:L896">SUM(E897:E903)</f>
        <v>0</v>
      </c>
      <c r="F896" s="274">
        <f t="shared" si="199"/>
        <v>0</v>
      </c>
      <c r="G896" s="275">
        <f t="shared" si="199"/>
        <v>0</v>
      </c>
      <c r="H896" s="276">
        <f t="shared" si="199"/>
        <v>0</v>
      </c>
      <c r="I896" s="274">
        <f t="shared" si="199"/>
        <v>0</v>
      </c>
      <c r="J896" s="275">
        <f t="shared" si="199"/>
        <v>0</v>
      </c>
      <c r="K896" s="276">
        <f t="shared" si="199"/>
        <v>0</v>
      </c>
      <c r="L896" s="310">
        <f t="shared" si="199"/>
        <v>0</v>
      </c>
      <c r="M896" s="12">
        <f t="shared" si="188"/>
      </c>
      <c r="N896" s="13"/>
    </row>
    <row r="897" spans="2:14" ht="15.75">
      <c r="B897" s="366"/>
      <c r="C897" s="367">
        <v>5201</v>
      </c>
      <c r="D897" s="368" t="s">
        <v>244</v>
      </c>
      <c r="E897" s="281">
        <f aca="true" t="shared" si="200" ref="E897:E903">F897+G897+H897</f>
        <v>0</v>
      </c>
      <c r="F897" s="152"/>
      <c r="G897" s="153"/>
      <c r="H897" s="1406"/>
      <c r="I897" s="152"/>
      <c r="J897" s="153"/>
      <c r="K897" s="1406"/>
      <c r="L897" s="281">
        <f aca="true" t="shared" si="201" ref="L897:L903">I897+J897+K897</f>
        <v>0</v>
      </c>
      <c r="M897" s="12">
        <f t="shared" si="188"/>
      </c>
      <c r="N897" s="13"/>
    </row>
    <row r="898" spans="2:14" ht="15.75">
      <c r="B898" s="366"/>
      <c r="C898" s="369">
        <v>5202</v>
      </c>
      <c r="D898" s="370" t="s">
        <v>245</v>
      </c>
      <c r="E898" s="295">
        <f t="shared" si="200"/>
        <v>0</v>
      </c>
      <c r="F898" s="158"/>
      <c r="G898" s="159"/>
      <c r="H898" s="1408"/>
      <c r="I898" s="158"/>
      <c r="J898" s="159"/>
      <c r="K898" s="1408"/>
      <c r="L898" s="295">
        <f t="shared" si="201"/>
        <v>0</v>
      </c>
      <c r="M898" s="12">
        <f t="shared" si="188"/>
      </c>
      <c r="N898" s="13"/>
    </row>
    <row r="899" spans="2:14" ht="15.75">
      <c r="B899" s="366"/>
      <c r="C899" s="369">
        <v>5203</v>
      </c>
      <c r="D899" s="370" t="s">
        <v>609</v>
      </c>
      <c r="E899" s="295">
        <f t="shared" si="200"/>
        <v>0</v>
      </c>
      <c r="F899" s="158"/>
      <c r="G899" s="159"/>
      <c r="H899" s="1408"/>
      <c r="I899" s="158"/>
      <c r="J899" s="159"/>
      <c r="K899" s="1408"/>
      <c r="L899" s="295">
        <f t="shared" si="201"/>
        <v>0</v>
      </c>
      <c r="M899" s="12">
        <f t="shared" si="188"/>
      </c>
      <c r="N899" s="13"/>
    </row>
    <row r="900" spans="2:14" ht="15.75">
      <c r="B900" s="366"/>
      <c r="C900" s="369">
        <v>5204</v>
      </c>
      <c r="D900" s="370" t="s">
        <v>610</v>
      </c>
      <c r="E900" s="295">
        <f t="shared" si="200"/>
        <v>0</v>
      </c>
      <c r="F900" s="158"/>
      <c r="G900" s="159"/>
      <c r="H900" s="1408"/>
      <c r="I900" s="158"/>
      <c r="J900" s="159"/>
      <c r="K900" s="1408"/>
      <c r="L900" s="295">
        <f t="shared" si="201"/>
        <v>0</v>
      </c>
      <c r="M900" s="12">
        <f aca="true" t="shared" si="202" ref="M900:M922">(IF($E900&lt;&gt;0,$M$2,IF($L900&lt;&gt;0,$M$2,"")))</f>
      </c>
      <c r="N900" s="13"/>
    </row>
    <row r="901" spans="2:14" ht="15.75">
      <c r="B901" s="366"/>
      <c r="C901" s="369">
        <v>5205</v>
      </c>
      <c r="D901" s="370" t="s">
        <v>611</v>
      </c>
      <c r="E901" s="295">
        <f t="shared" si="200"/>
        <v>0</v>
      </c>
      <c r="F901" s="158"/>
      <c r="G901" s="159"/>
      <c r="H901" s="1408"/>
      <c r="I901" s="158"/>
      <c r="J901" s="159"/>
      <c r="K901" s="1408"/>
      <c r="L901" s="295">
        <f t="shared" si="201"/>
        <v>0</v>
      </c>
      <c r="M901" s="12">
        <f t="shared" si="202"/>
      </c>
      <c r="N901" s="13"/>
    </row>
    <row r="902" spans="2:14" ht="15.75">
      <c r="B902" s="366"/>
      <c r="C902" s="369">
        <v>5206</v>
      </c>
      <c r="D902" s="370" t="s">
        <v>612</v>
      </c>
      <c r="E902" s="295">
        <f t="shared" si="200"/>
        <v>0</v>
      </c>
      <c r="F902" s="158"/>
      <c r="G902" s="159"/>
      <c r="H902" s="1408"/>
      <c r="I902" s="158"/>
      <c r="J902" s="159"/>
      <c r="K902" s="1408"/>
      <c r="L902" s="295">
        <f t="shared" si="201"/>
        <v>0</v>
      </c>
      <c r="M902" s="12">
        <f t="shared" si="202"/>
      </c>
      <c r="N902" s="13"/>
    </row>
    <row r="903" spans="2:14" ht="15.75">
      <c r="B903" s="366"/>
      <c r="C903" s="371">
        <v>5219</v>
      </c>
      <c r="D903" s="372" t="s">
        <v>613</v>
      </c>
      <c r="E903" s="287">
        <f t="shared" si="200"/>
        <v>0</v>
      </c>
      <c r="F903" s="173"/>
      <c r="G903" s="174"/>
      <c r="H903" s="1409"/>
      <c r="I903" s="173"/>
      <c r="J903" s="174"/>
      <c r="K903" s="1409"/>
      <c r="L903" s="287">
        <f t="shared" si="201"/>
        <v>0</v>
      </c>
      <c r="M903" s="12">
        <f t="shared" si="202"/>
      </c>
      <c r="N903" s="13"/>
    </row>
    <row r="904" spans="2:14" ht="15.75">
      <c r="B904" s="365">
        <v>5300</v>
      </c>
      <c r="C904" s="1789" t="s">
        <v>614</v>
      </c>
      <c r="D904" s="1790"/>
      <c r="E904" s="310">
        <f aca="true" t="shared" si="203" ref="E904:L904">SUM(E905:E906)</f>
        <v>0</v>
      </c>
      <c r="F904" s="274">
        <f t="shared" si="203"/>
        <v>0</v>
      </c>
      <c r="G904" s="275">
        <f t="shared" si="203"/>
        <v>0</v>
      </c>
      <c r="H904" s="276">
        <f t="shared" si="203"/>
        <v>0</v>
      </c>
      <c r="I904" s="274">
        <f t="shared" si="203"/>
        <v>0</v>
      </c>
      <c r="J904" s="275">
        <f t="shared" si="203"/>
        <v>0</v>
      </c>
      <c r="K904" s="276">
        <f t="shared" si="203"/>
        <v>0</v>
      </c>
      <c r="L904" s="310">
        <f t="shared" si="203"/>
        <v>0</v>
      </c>
      <c r="M904" s="12">
        <f t="shared" si="202"/>
      </c>
      <c r="N904" s="13"/>
    </row>
    <row r="905" spans="2:14" ht="15.75">
      <c r="B905" s="366"/>
      <c r="C905" s="367">
        <v>5301</v>
      </c>
      <c r="D905" s="368" t="s">
        <v>301</v>
      </c>
      <c r="E905" s="281">
        <f>F905+G905+H905</f>
        <v>0</v>
      </c>
      <c r="F905" s="152"/>
      <c r="G905" s="153"/>
      <c r="H905" s="1406"/>
      <c r="I905" s="152"/>
      <c r="J905" s="153"/>
      <c r="K905" s="1406"/>
      <c r="L905" s="281">
        <f>I905+J905+K905</f>
        <v>0</v>
      </c>
      <c r="M905" s="12">
        <f t="shared" si="202"/>
      </c>
      <c r="N905" s="13"/>
    </row>
    <row r="906" spans="2:14" ht="15.75">
      <c r="B906" s="366"/>
      <c r="C906" s="371">
        <v>5309</v>
      </c>
      <c r="D906" s="372" t="s">
        <v>615</v>
      </c>
      <c r="E906" s="287">
        <f>F906+G906+H906</f>
        <v>0</v>
      </c>
      <c r="F906" s="173"/>
      <c r="G906" s="174"/>
      <c r="H906" s="1409"/>
      <c r="I906" s="173"/>
      <c r="J906" s="174"/>
      <c r="K906" s="1409"/>
      <c r="L906" s="287">
        <f>I906+J906+K906</f>
        <v>0</v>
      </c>
      <c r="M906" s="12">
        <f t="shared" si="202"/>
      </c>
      <c r="N906" s="13"/>
    </row>
    <row r="907" spans="2:14" ht="15.75">
      <c r="B907" s="365">
        <v>5400</v>
      </c>
      <c r="C907" s="1789" t="s">
        <v>672</v>
      </c>
      <c r="D907" s="1790"/>
      <c r="E907" s="310">
        <f>F907+G907+H907</f>
        <v>0</v>
      </c>
      <c r="F907" s="1410"/>
      <c r="G907" s="1411"/>
      <c r="H907" s="1412"/>
      <c r="I907" s="1410"/>
      <c r="J907" s="1411"/>
      <c r="K907" s="1412"/>
      <c r="L907" s="310">
        <f>I907+J907+K907</f>
        <v>0</v>
      </c>
      <c r="M907" s="12">
        <f t="shared" si="202"/>
      </c>
      <c r="N907" s="13"/>
    </row>
    <row r="908" spans="2:14" ht="15.75">
      <c r="B908" s="272">
        <v>5500</v>
      </c>
      <c r="C908" s="1791" t="s">
        <v>673</v>
      </c>
      <c r="D908" s="1792"/>
      <c r="E908" s="310">
        <f aca="true" t="shared" si="204" ref="E908:L908">SUM(E909:E912)</f>
        <v>0</v>
      </c>
      <c r="F908" s="274">
        <f t="shared" si="204"/>
        <v>0</v>
      </c>
      <c r="G908" s="275">
        <f t="shared" si="204"/>
        <v>0</v>
      </c>
      <c r="H908" s="276">
        <f t="shared" si="204"/>
        <v>0</v>
      </c>
      <c r="I908" s="274">
        <f t="shared" si="204"/>
        <v>0</v>
      </c>
      <c r="J908" s="275">
        <f t="shared" si="204"/>
        <v>0</v>
      </c>
      <c r="K908" s="276">
        <f t="shared" si="204"/>
        <v>0</v>
      </c>
      <c r="L908" s="310">
        <f t="shared" si="204"/>
        <v>0</v>
      </c>
      <c r="M908" s="12">
        <f t="shared" si="202"/>
      </c>
      <c r="N908" s="13"/>
    </row>
    <row r="909" spans="2:14" ht="15.75">
      <c r="B909" s="362"/>
      <c r="C909" s="279">
        <v>5501</v>
      </c>
      <c r="D909" s="311" t="s">
        <v>674</v>
      </c>
      <c r="E909" s="281">
        <f>F909+G909+H909</f>
        <v>0</v>
      </c>
      <c r="F909" s="152"/>
      <c r="G909" s="153"/>
      <c r="H909" s="1406"/>
      <c r="I909" s="152"/>
      <c r="J909" s="153"/>
      <c r="K909" s="1406"/>
      <c r="L909" s="281">
        <f>I909+J909+K909</f>
        <v>0</v>
      </c>
      <c r="M909" s="12">
        <f t="shared" si="202"/>
      </c>
      <c r="N909" s="13"/>
    </row>
    <row r="910" spans="2:14" ht="15.75">
      <c r="B910" s="362"/>
      <c r="C910" s="293">
        <v>5502</v>
      </c>
      <c r="D910" s="294" t="s">
        <v>675</v>
      </c>
      <c r="E910" s="295">
        <f>F910+G910+H910</f>
        <v>0</v>
      </c>
      <c r="F910" s="158"/>
      <c r="G910" s="159"/>
      <c r="H910" s="1408"/>
      <c r="I910" s="158"/>
      <c r="J910" s="159"/>
      <c r="K910" s="1408"/>
      <c r="L910" s="295">
        <f>I910+J910+K910</f>
        <v>0</v>
      </c>
      <c r="M910" s="12">
        <f t="shared" si="202"/>
      </c>
      <c r="N910" s="13"/>
    </row>
    <row r="911" spans="2:14" ht="15.75">
      <c r="B911" s="362"/>
      <c r="C911" s="293">
        <v>5503</v>
      </c>
      <c r="D911" s="363" t="s">
        <v>676</v>
      </c>
      <c r="E911" s="295">
        <f>F911+G911+H911</f>
        <v>0</v>
      </c>
      <c r="F911" s="158"/>
      <c r="G911" s="159"/>
      <c r="H911" s="1408"/>
      <c r="I911" s="158"/>
      <c r="J911" s="159"/>
      <c r="K911" s="1408"/>
      <c r="L911" s="295">
        <f>I911+J911+K911</f>
        <v>0</v>
      </c>
      <c r="M911" s="12">
        <f t="shared" si="202"/>
      </c>
      <c r="N911" s="13"/>
    </row>
    <row r="912" spans="2:14" ht="15.75">
      <c r="B912" s="362"/>
      <c r="C912" s="285">
        <v>5504</v>
      </c>
      <c r="D912" s="339" t="s">
        <v>677</v>
      </c>
      <c r="E912" s="287">
        <f>F912+G912+H912</f>
        <v>0</v>
      </c>
      <c r="F912" s="173"/>
      <c r="G912" s="174"/>
      <c r="H912" s="1409"/>
      <c r="I912" s="173"/>
      <c r="J912" s="174"/>
      <c r="K912" s="1409"/>
      <c r="L912" s="287">
        <f>I912+J912+K912</f>
        <v>0</v>
      </c>
      <c r="M912" s="12">
        <f t="shared" si="202"/>
      </c>
      <c r="N912" s="13"/>
    </row>
    <row r="913" spans="2:14" ht="15.75">
      <c r="B913" s="365">
        <v>5700</v>
      </c>
      <c r="C913" s="1784" t="s">
        <v>898</v>
      </c>
      <c r="D913" s="1785"/>
      <c r="E913" s="310">
        <f>SUM(E914:E916)</f>
        <v>0</v>
      </c>
      <c r="F913" s="1457">
        <v>0</v>
      </c>
      <c r="G913" s="1457">
        <v>0</v>
      </c>
      <c r="H913" s="1457">
        <v>0</v>
      </c>
      <c r="I913" s="1457">
        <v>0</v>
      </c>
      <c r="J913" s="1457">
        <v>0</v>
      </c>
      <c r="K913" s="1457">
        <v>0</v>
      </c>
      <c r="L913" s="310">
        <f>SUM(L914:L916)</f>
        <v>0</v>
      </c>
      <c r="M913" s="12">
        <f t="shared" si="202"/>
      </c>
      <c r="N913" s="13"/>
    </row>
    <row r="914" spans="2:14" ht="15.75">
      <c r="B914" s="366"/>
      <c r="C914" s="367">
        <v>5701</v>
      </c>
      <c r="D914" s="368" t="s">
        <v>678</v>
      </c>
      <c r="E914" s="281">
        <f>F914+G914+H914</f>
        <v>0</v>
      </c>
      <c r="F914" s="1458">
        <v>0</v>
      </c>
      <c r="G914" s="1458">
        <v>0</v>
      </c>
      <c r="H914" s="1459">
        <v>0</v>
      </c>
      <c r="I914" s="1602">
        <v>0</v>
      </c>
      <c r="J914" s="1458">
        <v>0</v>
      </c>
      <c r="K914" s="1458">
        <v>0</v>
      </c>
      <c r="L914" s="281">
        <f>I914+J914+K914</f>
        <v>0</v>
      </c>
      <c r="M914" s="12">
        <f t="shared" si="202"/>
      </c>
      <c r="N914" s="13"/>
    </row>
    <row r="915" spans="2:14" ht="15.75">
      <c r="B915" s="366"/>
      <c r="C915" s="373">
        <v>5702</v>
      </c>
      <c r="D915" s="374" t="s">
        <v>679</v>
      </c>
      <c r="E915" s="314">
        <f>F915+G915+H915</f>
        <v>0</v>
      </c>
      <c r="F915" s="1458">
        <v>0</v>
      </c>
      <c r="G915" s="1458">
        <v>0</v>
      </c>
      <c r="H915" s="1459">
        <v>0</v>
      </c>
      <c r="I915" s="1602">
        <v>0</v>
      </c>
      <c r="J915" s="1458">
        <v>0</v>
      </c>
      <c r="K915" s="1458">
        <v>0</v>
      </c>
      <c r="L915" s="314">
        <f>I915+J915+K915</f>
        <v>0</v>
      </c>
      <c r="M915" s="12">
        <f t="shared" si="202"/>
      </c>
      <c r="N915" s="13"/>
    </row>
    <row r="916" spans="2:14" ht="15.75">
      <c r="B916" s="292"/>
      <c r="C916" s="375">
        <v>4071</v>
      </c>
      <c r="D916" s="376" t="s">
        <v>680</v>
      </c>
      <c r="E916" s="377">
        <f>F916+G916+H916</f>
        <v>0</v>
      </c>
      <c r="F916" s="1458">
        <v>0</v>
      </c>
      <c r="G916" s="1458">
        <v>0</v>
      </c>
      <c r="H916" s="1459">
        <v>0</v>
      </c>
      <c r="I916" s="1602">
        <v>0</v>
      </c>
      <c r="J916" s="1458">
        <v>0</v>
      </c>
      <c r="K916" s="1458">
        <v>0</v>
      </c>
      <c r="L916" s="377">
        <f>I916+J916+K916</f>
        <v>0</v>
      </c>
      <c r="M916" s="12">
        <f t="shared" si="202"/>
      </c>
      <c r="N916" s="13"/>
    </row>
    <row r="917" spans="2:14" ht="15.75">
      <c r="B917" s="571"/>
      <c r="C917" s="1786" t="s">
        <v>681</v>
      </c>
      <c r="D917" s="1787"/>
      <c r="E917" s="1426"/>
      <c r="F917" s="1426"/>
      <c r="G917" s="1426"/>
      <c r="H917" s="1426"/>
      <c r="I917" s="1426"/>
      <c r="J917" s="1426"/>
      <c r="K917" s="1426"/>
      <c r="L917" s="1427"/>
      <c r="M917" s="12">
        <f t="shared" si="202"/>
      </c>
      <c r="N917" s="13"/>
    </row>
    <row r="918" spans="2:14" ht="15.75">
      <c r="B918" s="381">
        <v>98</v>
      </c>
      <c r="C918" s="1786" t="s">
        <v>681</v>
      </c>
      <c r="D918" s="1787"/>
      <c r="E918" s="382">
        <f>F918+G918+H918</f>
        <v>0</v>
      </c>
      <c r="F918" s="1417"/>
      <c r="G918" s="1418"/>
      <c r="H918" s="1419"/>
      <c r="I918" s="1447">
        <v>0</v>
      </c>
      <c r="J918" s="1448">
        <v>0</v>
      </c>
      <c r="K918" s="1449">
        <v>0</v>
      </c>
      <c r="L918" s="382">
        <f>I918+J918+K918</f>
        <v>0</v>
      </c>
      <c r="M918" s="12">
        <f t="shared" si="202"/>
      </c>
      <c r="N918" s="13"/>
    </row>
    <row r="919" spans="2:14" ht="15.75">
      <c r="B919" s="1421"/>
      <c r="C919" s="1422"/>
      <c r="D919" s="1423"/>
      <c r="E919" s="269"/>
      <c r="F919" s="269"/>
      <c r="G919" s="269"/>
      <c r="H919" s="269"/>
      <c r="I919" s="269"/>
      <c r="J919" s="269"/>
      <c r="K919" s="269"/>
      <c r="L919" s="270"/>
      <c r="M919" s="12">
        <f t="shared" si="202"/>
      </c>
      <c r="N919" s="73" t="str">
        <f>LEFT(C801,1)</f>
        <v>3</v>
      </c>
    </row>
    <row r="920" spans="2:13" ht="15.75">
      <c r="B920" s="1424"/>
      <c r="C920" s="111"/>
      <c r="D920" s="1425"/>
      <c r="E920" s="218"/>
      <c r="F920" s="218"/>
      <c r="G920" s="218"/>
      <c r="H920" s="218"/>
      <c r="I920" s="218"/>
      <c r="J920" s="218"/>
      <c r="K920" s="218"/>
      <c r="L920" s="389"/>
      <c r="M920" s="7">
        <f t="shared" si="202"/>
      </c>
    </row>
    <row r="921" spans="2:13" ht="15.75">
      <c r="B921" s="1424"/>
      <c r="C921" s="111"/>
      <c r="D921" s="1425"/>
      <c r="E921" s="218"/>
      <c r="F921" s="218"/>
      <c r="G921" s="218"/>
      <c r="H921" s="218"/>
      <c r="I921" s="218"/>
      <c r="J921" s="218"/>
      <c r="K921" s="218"/>
      <c r="L921" s="389"/>
      <c r="M921" s="7">
        <f t="shared" si="202"/>
      </c>
    </row>
    <row r="922" spans="2:13" ht="18.75">
      <c r="B922" s="1450"/>
      <c r="C922" s="393" t="s">
        <v>727</v>
      </c>
      <c r="D922" s="1420">
        <f>+B922</f>
        <v>0</v>
      </c>
      <c r="E922" s="395">
        <f aca="true" t="shared" si="205" ref="E922:L922">SUM(E804,E807,E813,E821,E822,E840,E844,E850,E853,E854,E855,E856,E860,E869,E875,E876,E877,E878,E885,E889,E890,E891,E892,E895,E896,E904,E907,E908,E913)+E918</f>
        <v>20464</v>
      </c>
      <c r="F922" s="396">
        <f t="shared" si="205"/>
        <v>20464</v>
      </c>
      <c r="G922" s="397">
        <f t="shared" si="205"/>
        <v>0</v>
      </c>
      <c r="H922" s="398">
        <f t="shared" si="205"/>
        <v>0</v>
      </c>
      <c r="I922" s="396">
        <f t="shared" si="205"/>
        <v>0</v>
      </c>
      <c r="J922" s="397">
        <f t="shared" si="205"/>
        <v>0</v>
      </c>
      <c r="K922" s="398">
        <f t="shared" si="205"/>
        <v>0</v>
      </c>
      <c r="L922" s="395">
        <f t="shared" si="205"/>
        <v>0</v>
      </c>
      <c r="M922" s="1652">
        <f t="shared" si="202"/>
        <v>1</v>
      </c>
    </row>
    <row r="923" spans="2:13" ht="18.75">
      <c r="B923" s="79" t="s">
        <v>120</v>
      </c>
      <c r="C923" s="1"/>
      <c r="L923" s="6"/>
      <c r="M923" s="1652">
        <f>(IF($E922&lt;&gt;0,$M$2,IF($L922&lt;&gt;0,$M$2,"")))</f>
        <v>1</v>
      </c>
    </row>
    <row r="924" spans="2:13" ht="18.75">
      <c r="B924" s="1355"/>
      <c r="C924" s="1355"/>
      <c r="D924" s="1356"/>
      <c r="E924" s="1355"/>
      <c r="F924" s="1355"/>
      <c r="G924" s="1355"/>
      <c r="H924" s="1355"/>
      <c r="I924" s="1355"/>
      <c r="J924" s="1355"/>
      <c r="K924" s="1355"/>
      <c r="L924" s="1357"/>
      <c r="M924" s="1652">
        <f>(IF($E922&lt;&gt;0,$M$2,IF($L922&lt;&gt;0,$M$2,"")))</f>
        <v>1</v>
      </c>
    </row>
    <row r="925" spans="2:13" ht="18.75"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77"/>
      <c r="M925" s="74">
        <f>(IF(E922&lt;&gt;0,$G$2,IF(L922&lt;&gt;0,$G$2,"")))</f>
        <v>0</v>
      </c>
    </row>
    <row r="926" spans="2:13" ht="18.75"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77"/>
      <c r="M926" s="74">
        <f>(IF(E922&lt;&gt;0,$G$2,IF(L922&lt;&gt;0,$G$2,"")))</f>
        <v>0</v>
      </c>
    </row>
  </sheetData>
  <sheetProtection password="81B0" sheet="1" objects="1" scenarios="1"/>
  <mergeCells count="180">
    <mergeCell ref="C892:D892"/>
    <mergeCell ref="C918:D918"/>
    <mergeCell ref="C895:D895"/>
    <mergeCell ref="C896:D896"/>
    <mergeCell ref="C904:D904"/>
    <mergeCell ref="C907:D907"/>
    <mergeCell ref="C908:D908"/>
    <mergeCell ref="C913:D913"/>
    <mergeCell ref="C917:D917"/>
    <mergeCell ref="C854:D854"/>
    <mergeCell ref="C878:D878"/>
    <mergeCell ref="C885:D885"/>
    <mergeCell ref="C889:D889"/>
    <mergeCell ref="C890:D890"/>
    <mergeCell ref="C891:D891"/>
    <mergeCell ref="C822:D822"/>
    <mergeCell ref="C856:D856"/>
    <mergeCell ref="C860:D860"/>
    <mergeCell ref="C875:D875"/>
    <mergeCell ref="C876:D876"/>
    <mergeCell ref="C877:D877"/>
    <mergeCell ref="C840:D840"/>
    <mergeCell ref="C844:D844"/>
    <mergeCell ref="C850:D850"/>
    <mergeCell ref="C853:D853"/>
    <mergeCell ref="B788:D788"/>
    <mergeCell ref="B790:D790"/>
    <mergeCell ref="B793:D793"/>
    <mergeCell ref="E797:H797"/>
    <mergeCell ref="I797:L797"/>
    <mergeCell ref="C855:D855"/>
    <mergeCell ref="C804:D804"/>
    <mergeCell ref="C807:D807"/>
    <mergeCell ref="C813:D813"/>
    <mergeCell ref="C821:D821"/>
    <mergeCell ref="C751:D751"/>
    <mergeCell ref="C777:D777"/>
    <mergeCell ref="C754:D754"/>
    <mergeCell ref="C755:D755"/>
    <mergeCell ref="C763:D763"/>
    <mergeCell ref="C766:D766"/>
    <mergeCell ref="C767:D767"/>
    <mergeCell ref="C772:D772"/>
    <mergeCell ref="C776:D776"/>
    <mergeCell ref="C713:D713"/>
    <mergeCell ref="C737:D737"/>
    <mergeCell ref="C744:D744"/>
    <mergeCell ref="C748:D748"/>
    <mergeCell ref="C749:D749"/>
    <mergeCell ref="C750:D750"/>
    <mergeCell ref="C681:D681"/>
    <mergeCell ref="C715:D715"/>
    <mergeCell ref="C719:D719"/>
    <mergeCell ref="C734:D734"/>
    <mergeCell ref="C735:D735"/>
    <mergeCell ref="C736:D736"/>
    <mergeCell ref="C699:D699"/>
    <mergeCell ref="C703:D703"/>
    <mergeCell ref="C709:D709"/>
    <mergeCell ref="C712:D712"/>
    <mergeCell ref="B647:D647"/>
    <mergeCell ref="B649:D649"/>
    <mergeCell ref="B652:D652"/>
    <mergeCell ref="E656:H656"/>
    <mergeCell ref="I656:L656"/>
    <mergeCell ref="C714:D714"/>
    <mergeCell ref="C663:D663"/>
    <mergeCell ref="C666:D666"/>
    <mergeCell ref="C672:D672"/>
    <mergeCell ref="C680:D680"/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</mergeCells>
  <conditionalFormatting sqref="D450">
    <cfRule type="cellIs" priority="91" dxfId="127" operator="notEqual" stopIfTrue="1">
      <formula>0</formula>
    </cfRule>
  </conditionalFormatting>
  <conditionalFormatting sqref="D601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6">
    <cfRule type="cellIs" priority="57" dxfId="143" operator="equal" stopIfTrue="1">
      <formula>0</formula>
    </cfRule>
  </conditionalFormatting>
  <conditionalFormatting sqref="E358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8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41">
    <cfRule type="cellIs" priority="46" dxfId="143" operator="equal" stopIfTrue="1">
      <formula>0</formula>
    </cfRule>
  </conditionalFormatting>
  <conditionalFormatting sqref="E443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3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50">
    <cfRule type="cellIs" priority="35" dxfId="144" operator="notEqual" stopIfTrue="1">
      <formula>0</formula>
    </cfRule>
  </conditionalFormatting>
  <conditionalFormatting sqref="F450">
    <cfRule type="cellIs" priority="34" dxfId="144" operator="notEqual" stopIfTrue="1">
      <formula>0</formula>
    </cfRule>
  </conditionalFormatting>
  <conditionalFormatting sqref="G450">
    <cfRule type="cellIs" priority="33" dxfId="144" operator="notEqual" stopIfTrue="1">
      <formula>0</formula>
    </cfRule>
  </conditionalFormatting>
  <conditionalFormatting sqref="H450">
    <cfRule type="cellIs" priority="32" dxfId="144" operator="notEqual" stopIfTrue="1">
      <formula>0</formula>
    </cfRule>
  </conditionalFormatting>
  <conditionalFormatting sqref="I450">
    <cfRule type="cellIs" priority="31" dxfId="144" operator="notEqual" stopIfTrue="1">
      <formula>0</formula>
    </cfRule>
  </conditionalFormatting>
  <conditionalFormatting sqref="J450">
    <cfRule type="cellIs" priority="30" dxfId="144" operator="notEqual" stopIfTrue="1">
      <formula>0</formula>
    </cfRule>
  </conditionalFormatting>
  <conditionalFormatting sqref="K450">
    <cfRule type="cellIs" priority="29" dxfId="144" operator="notEqual" stopIfTrue="1">
      <formula>0</formula>
    </cfRule>
  </conditionalFormatting>
  <conditionalFormatting sqref="L450">
    <cfRule type="cellIs" priority="28" dxfId="144" operator="notEqual" stopIfTrue="1">
      <formula>0</formula>
    </cfRule>
  </conditionalFormatting>
  <conditionalFormatting sqref="E601">
    <cfRule type="cellIs" priority="27" dxfId="144" operator="notEqual" stopIfTrue="1">
      <formula>0</formula>
    </cfRule>
  </conditionalFormatting>
  <conditionalFormatting sqref="F601:G601">
    <cfRule type="cellIs" priority="26" dxfId="144" operator="notEqual" stopIfTrue="1">
      <formula>0</formula>
    </cfRule>
  </conditionalFormatting>
  <conditionalFormatting sqref="H601">
    <cfRule type="cellIs" priority="25" dxfId="144" operator="notEqual" stopIfTrue="1">
      <formula>0</formula>
    </cfRule>
  </conditionalFormatting>
  <conditionalFormatting sqref="I601">
    <cfRule type="cellIs" priority="24" dxfId="144" operator="notEqual" stopIfTrue="1">
      <formula>0</formula>
    </cfRule>
  </conditionalFormatting>
  <conditionalFormatting sqref="J601:K601">
    <cfRule type="cellIs" priority="23" dxfId="144" operator="notEqual" stopIfTrue="1">
      <formula>0</formula>
    </cfRule>
  </conditionalFormatting>
  <conditionalFormatting sqref="L601">
    <cfRule type="cellIs" priority="22" dxfId="144" operator="notEqual" stopIfTrue="1">
      <formula>0</formula>
    </cfRule>
  </conditionalFormatting>
  <conditionalFormatting sqref="F457">
    <cfRule type="cellIs" priority="20" dxfId="143" operator="equal" stopIfTrue="1">
      <formula>0</formula>
    </cfRule>
  </conditionalFormatting>
  <conditionalFormatting sqref="E459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9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K392:K393 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52:J559 F25 I25 H53:I57 H75:I75 F75 H25:H27 F103:F104 F23:J24 F482:K483 F501:K504 F525:K526 F535:K537 F590:K593">
      <formula1>999999999999999000</formula1>
    </dataValidation>
    <dataValidation type="whole" operator="lessThan" allowBlank="1" showInputMessage="1" showErrorMessage="1" error="Въвежда се цяло число!" sqref="F497:G499 I497:J499 F552:G559 I533:J533 I565:J566 F410:K411 H168:I168 E168:F168 K168:L168 K23:K27 I85:I88 K85:K89 F85:F88 H520:H523 F523:G523 I523:J523 F528:G528 I528:J528 I379:J379 G380 J380 F381 I381 F479:G479 I479:J479 F565:G566 F395:K398 F531:G531 I531:J531 F533:G533 H392:H393 K403:K404 I403:J403 H403:H404 F403:G40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425:K428 I582:J583 I595:J598 K408 I588:J588 I560:J564 I430:J431 F560:G564 I545:J546 F538:K538 I548:J549 F430:G431 F475:G477 I475:J477 I529:J530 H408 F532:G532 I532:J532 F529:G530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3:J393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3:G393 F404:G404 I404:J404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478:G478 I380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F392:G392 I392:J392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283">
      <selection activeCell="A283" sqref="A283:B319"/>
    </sheetView>
  </sheetViews>
  <sheetFormatPr defaultColWidth="9.00390625" defaultRowHeight="12.75"/>
  <cols>
    <col min="1" max="1" width="58.25390625" style="1612" customWidth="1"/>
    <col min="2" max="2" width="105.875" style="1612" customWidth="1"/>
    <col min="3" max="5" width="48.125" style="1612" customWidth="1"/>
    <col min="6" max="16384" width="9.125" style="1612" customWidth="1"/>
  </cols>
  <sheetData>
    <row r="1" spans="1:3" ht="14.25">
      <c r="A1" s="1611" t="s">
        <v>779</v>
      </c>
      <c r="B1" s="1611" t="s">
        <v>783</v>
      </c>
      <c r="C1" s="1611"/>
    </row>
    <row r="2" spans="1:3" ht="31.5" customHeight="1">
      <c r="A2" s="1613">
        <v>0</v>
      </c>
      <c r="B2" s="1614" t="s">
        <v>1192</v>
      </c>
      <c r="C2" s="1615" t="s">
        <v>1646</v>
      </c>
    </row>
    <row r="3" spans="1:3" ht="35.25" customHeight="1">
      <c r="A3" s="1613">
        <v>33</v>
      </c>
      <c r="B3" s="1614" t="s">
        <v>1193</v>
      </c>
      <c r="C3" s="1616" t="s">
        <v>1647</v>
      </c>
    </row>
    <row r="4" spans="1:3" ht="35.25" customHeight="1">
      <c r="A4" s="1613">
        <v>42</v>
      </c>
      <c r="B4" s="1614" t="s">
        <v>1194</v>
      </c>
      <c r="C4" s="1617" t="s">
        <v>1648</v>
      </c>
    </row>
    <row r="5" spans="1:3" ht="19.5">
      <c r="A5" s="1613">
        <v>96</v>
      </c>
      <c r="B5" s="1614" t="s">
        <v>1195</v>
      </c>
      <c r="C5" s="1617" t="s">
        <v>1649</v>
      </c>
    </row>
    <row r="6" spans="1:3" ht="19.5">
      <c r="A6" s="1613">
        <v>97</v>
      </c>
      <c r="B6" s="1614" t="s">
        <v>1196</v>
      </c>
      <c r="C6" s="1617" t="s">
        <v>1650</v>
      </c>
    </row>
    <row r="7" spans="1:3" ht="19.5">
      <c r="A7" s="1613">
        <v>98</v>
      </c>
      <c r="B7" s="1614" t="s">
        <v>1197</v>
      </c>
      <c r="C7" s="1617" t="s">
        <v>1651</v>
      </c>
    </row>
    <row r="8" spans="1:3" ht="15">
      <c r="A8" s="1618"/>
      <c r="B8" s="1618"/>
      <c r="C8" s="1618"/>
    </row>
    <row r="9" spans="1:3" ht="15">
      <c r="A9" s="1619"/>
      <c r="B9" s="1619"/>
      <c r="C9" s="1620"/>
    </row>
    <row r="10" spans="1:3" ht="14.25">
      <c r="A10" s="1544" t="s">
        <v>779</v>
      </c>
      <c r="B10" s="1544" t="s">
        <v>782</v>
      </c>
      <c r="C10" s="1544"/>
    </row>
    <row r="11" spans="1:3" ht="14.25">
      <c r="A11" s="1545"/>
      <c r="B11" s="1545" t="s">
        <v>370</v>
      </c>
      <c r="C11" s="1545"/>
    </row>
    <row r="12" spans="1:3" ht="15.75">
      <c r="A12" s="1621">
        <v>1101</v>
      </c>
      <c r="B12" s="1622" t="s">
        <v>371</v>
      </c>
      <c r="C12" s="1621">
        <v>1101</v>
      </c>
    </row>
    <row r="13" spans="1:3" ht="15.75">
      <c r="A13" s="1621">
        <v>1103</v>
      </c>
      <c r="B13" s="1623" t="s">
        <v>372</v>
      </c>
      <c r="C13" s="1621">
        <v>1103</v>
      </c>
    </row>
    <row r="14" spans="1:3" ht="15.75">
      <c r="A14" s="1621">
        <v>1104</v>
      </c>
      <c r="B14" s="1624" t="s">
        <v>373</v>
      </c>
      <c r="C14" s="1621">
        <v>1104</v>
      </c>
    </row>
    <row r="15" spans="1:3" ht="15.75">
      <c r="A15" s="1621">
        <v>1105</v>
      </c>
      <c r="B15" s="1624" t="s">
        <v>374</v>
      </c>
      <c r="C15" s="1621">
        <v>1105</v>
      </c>
    </row>
    <row r="16" spans="1:3" ht="15.75">
      <c r="A16" s="1621">
        <v>1106</v>
      </c>
      <c r="B16" s="1624" t="s">
        <v>375</v>
      </c>
      <c r="C16" s="1621">
        <v>1106</v>
      </c>
    </row>
    <row r="17" spans="1:3" ht="15.75">
      <c r="A17" s="1621">
        <v>1107</v>
      </c>
      <c r="B17" s="1624" t="s">
        <v>376</v>
      </c>
      <c r="C17" s="1621">
        <v>1107</v>
      </c>
    </row>
    <row r="18" spans="1:3" ht="15.75">
      <c r="A18" s="1621">
        <v>1108</v>
      </c>
      <c r="B18" s="1624" t="s">
        <v>377</v>
      </c>
      <c r="C18" s="1621">
        <v>1108</v>
      </c>
    </row>
    <row r="19" spans="1:3" ht="15.75">
      <c r="A19" s="1621">
        <v>1111</v>
      </c>
      <c r="B19" s="1625" t="s">
        <v>378</v>
      </c>
      <c r="C19" s="1621">
        <v>1111</v>
      </c>
    </row>
    <row r="20" spans="1:3" ht="15.75">
      <c r="A20" s="1621">
        <v>1115</v>
      </c>
      <c r="B20" s="1625" t="s">
        <v>379</v>
      </c>
      <c r="C20" s="1621">
        <v>1115</v>
      </c>
    </row>
    <row r="21" spans="1:3" ht="15.75">
      <c r="A21" s="1621">
        <v>1116</v>
      </c>
      <c r="B21" s="1625" t="s">
        <v>380</v>
      </c>
      <c r="C21" s="1621">
        <v>1116</v>
      </c>
    </row>
    <row r="22" spans="1:3" ht="15.75">
      <c r="A22" s="1621">
        <v>1117</v>
      </c>
      <c r="B22" s="1625" t="s">
        <v>381</v>
      </c>
      <c r="C22" s="1621">
        <v>1117</v>
      </c>
    </row>
    <row r="23" spans="1:3" ht="15.75">
      <c r="A23" s="1621">
        <v>1121</v>
      </c>
      <c r="B23" s="1624" t="s">
        <v>382</v>
      </c>
      <c r="C23" s="1621">
        <v>1121</v>
      </c>
    </row>
    <row r="24" spans="1:3" ht="15.75">
      <c r="A24" s="1621">
        <v>1122</v>
      </c>
      <c r="B24" s="1624" t="s">
        <v>383</v>
      </c>
      <c r="C24" s="1621">
        <v>1122</v>
      </c>
    </row>
    <row r="25" spans="1:3" ht="15.75">
      <c r="A25" s="1621">
        <v>1123</v>
      </c>
      <c r="B25" s="1624" t="s">
        <v>384</v>
      </c>
      <c r="C25" s="1621">
        <v>1123</v>
      </c>
    </row>
    <row r="26" spans="1:3" ht="15.75">
      <c r="A26" s="1621">
        <v>1125</v>
      </c>
      <c r="B26" s="1626" t="s">
        <v>385</v>
      </c>
      <c r="C26" s="1621">
        <v>1125</v>
      </c>
    </row>
    <row r="27" spans="1:3" ht="15.75">
      <c r="A27" s="1621">
        <v>1128</v>
      </c>
      <c r="B27" s="1624" t="s">
        <v>386</v>
      </c>
      <c r="C27" s="1621">
        <v>1128</v>
      </c>
    </row>
    <row r="28" spans="1:3" ht="15.75">
      <c r="A28" s="1621">
        <v>1139</v>
      </c>
      <c r="B28" s="1627" t="s">
        <v>387</v>
      </c>
      <c r="C28" s="1621">
        <v>1139</v>
      </c>
    </row>
    <row r="29" spans="1:3" ht="15.75">
      <c r="A29" s="1621">
        <v>1141</v>
      </c>
      <c r="B29" s="1625" t="s">
        <v>388</v>
      </c>
      <c r="C29" s="1621">
        <v>1141</v>
      </c>
    </row>
    <row r="30" spans="1:3" ht="15.75">
      <c r="A30" s="1621">
        <v>1142</v>
      </c>
      <c r="B30" s="1624" t="s">
        <v>389</v>
      </c>
      <c r="C30" s="1621">
        <v>1142</v>
      </c>
    </row>
    <row r="31" spans="1:3" ht="15.75">
      <c r="A31" s="1621">
        <v>1143</v>
      </c>
      <c r="B31" s="1625" t="s">
        <v>390</v>
      </c>
      <c r="C31" s="1621">
        <v>1143</v>
      </c>
    </row>
    <row r="32" spans="1:3" ht="15.75">
      <c r="A32" s="1621">
        <v>1144</v>
      </c>
      <c r="B32" s="1625" t="s">
        <v>391</v>
      </c>
      <c r="C32" s="1621">
        <v>1144</v>
      </c>
    </row>
    <row r="33" spans="1:3" ht="15.75">
      <c r="A33" s="1621">
        <v>1145</v>
      </c>
      <c r="B33" s="1624" t="s">
        <v>392</v>
      </c>
      <c r="C33" s="1621">
        <v>1145</v>
      </c>
    </row>
    <row r="34" spans="1:3" ht="15.75">
      <c r="A34" s="1621">
        <v>1146</v>
      </c>
      <c r="B34" s="1625" t="s">
        <v>393</v>
      </c>
      <c r="C34" s="1621">
        <v>1146</v>
      </c>
    </row>
    <row r="35" spans="1:3" ht="15.75">
      <c r="A35" s="1621">
        <v>1147</v>
      </c>
      <c r="B35" s="1625" t="s">
        <v>394</v>
      </c>
      <c r="C35" s="1621">
        <v>1147</v>
      </c>
    </row>
    <row r="36" spans="1:3" ht="15.75">
      <c r="A36" s="1621">
        <v>1148</v>
      </c>
      <c r="B36" s="1625" t="s">
        <v>395</v>
      </c>
      <c r="C36" s="1621">
        <v>1148</v>
      </c>
    </row>
    <row r="37" spans="1:3" ht="15.75">
      <c r="A37" s="1621">
        <v>1149</v>
      </c>
      <c r="B37" s="1625" t="s">
        <v>396</v>
      </c>
      <c r="C37" s="1621">
        <v>1149</v>
      </c>
    </row>
    <row r="38" spans="1:3" ht="15.75">
      <c r="A38" s="1621">
        <v>1151</v>
      </c>
      <c r="B38" s="1625" t="s">
        <v>397</v>
      </c>
      <c r="C38" s="1621">
        <v>1151</v>
      </c>
    </row>
    <row r="39" spans="1:3" ht="15.75">
      <c r="A39" s="1621">
        <v>1158</v>
      </c>
      <c r="B39" s="1624" t="s">
        <v>398</v>
      </c>
      <c r="C39" s="1621">
        <v>1158</v>
      </c>
    </row>
    <row r="40" spans="1:3" ht="15.75">
      <c r="A40" s="1621">
        <v>1161</v>
      </c>
      <c r="B40" s="1624" t="s">
        <v>399</v>
      </c>
      <c r="C40" s="1621">
        <v>1161</v>
      </c>
    </row>
    <row r="41" spans="1:3" ht="15.75">
      <c r="A41" s="1621">
        <v>1162</v>
      </c>
      <c r="B41" s="1624" t="s">
        <v>400</v>
      </c>
      <c r="C41" s="1621">
        <v>1162</v>
      </c>
    </row>
    <row r="42" spans="1:3" ht="15.75">
      <c r="A42" s="1621">
        <v>1163</v>
      </c>
      <c r="B42" s="1624" t="s">
        <v>401</v>
      </c>
      <c r="C42" s="1621">
        <v>1163</v>
      </c>
    </row>
    <row r="43" spans="1:3" ht="15.75">
      <c r="A43" s="1621">
        <v>1168</v>
      </c>
      <c r="B43" s="1624" t="s">
        <v>402</v>
      </c>
      <c r="C43" s="1621">
        <v>1168</v>
      </c>
    </row>
    <row r="44" spans="1:3" ht="15.75">
      <c r="A44" s="1621">
        <v>1179</v>
      </c>
      <c r="B44" s="1625" t="s">
        <v>403</v>
      </c>
      <c r="C44" s="1621">
        <v>1179</v>
      </c>
    </row>
    <row r="45" spans="1:3" ht="15.75">
      <c r="A45" s="1621">
        <v>2201</v>
      </c>
      <c r="B45" s="1625" t="s">
        <v>404</v>
      </c>
      <c r="C45" s="1621">
        <v>2201</v>
      </c>
    </row>
    <row r="46" spans="1:3" ht="15.75">
      <c r="A46" s="1621">
        <v>2205</v>
      </c>
      <c r="B46" s="1624" t="s">
        <v>405</v>
      </c>
      <c r="C46" s="1621">
        <v>2205</v>
      </c>
    </row>
    <row r="47" spans="1:3" ht="15.75">
      <c r="A47" s="1621">
        <v>2206</v>
      </c>
      <c r="B47" s="1627" t="s">
        <v>406</v>
      </c>
      <c r="C47" s="1621">
        <v>2206</v>
      </c>
    </row>
    <row r="48" spans="1:3" ht="15.75">
      <c r="A48" s="1621">
        <v>2215</v>
      </c>
      <c r="B48" s="1624" t="s">
        <v>407</v>
      </c>
      <c r="C48" s="1621">
        <v>2215</v>
      </c>
    </row>
    <row r="49" spans="1:3" ht="15.75">
      <c r="A49" s="1621">
        <v>2218</v>
      </c>
      <c r="B49" s="1624" t="s">
        <v>408</v>
      </c>
      <c r="C49" s="1621">
        <v>2218</v>
      </c>
    </row>
    <row r="50" spans="1:3" ht="15.75">
      <c r="A50" s="1621">
        <v>2219</v>
      </c>
      <c r="B50" s="1624" t="s">
        <v>409</v>
      </c>
      <c r="C50" s="1621">
        <v>2219</v>
      </c>
    </row>
    <row r="51" spans="1:3" ht="15.75">
      <c r="A51" s="1621">
        <v>2221</v>
      </c>
      <c r="B51" s="1625" t="s">
        <v>410</v>
      </c>
      <c r="C51" s="1621">
        <v>2221</v>
      </c>
    </row>
    <row r="52" spans="1:3" ht="15.75">
      <c r="A52" s="1621">
        <v>2222</v>
      </c>
      <c r="B52" s="1628" t="s">
        <v>411</v>
      </c>
      <c r="C52" s="1621">
        <v>2222</v>
      </c>
    </row>
    <row r="53" spans="1:3" ht="15.75">
      <c r="A53" s="1621">
        <v>2223</v>
      </c>
      <c r="B53" s="1628" t="s">
        <v>1949</v>
      </c>
      <c r="C53" s="1621">
        <v>2223</v>
      </c>
    </row>
    <row r="54" spans="1:3" ht="15.75">
      <c r="A54" s="1621">
        <v>2224</v>
      </c>
      <c r="B54" s="1627" t="s">
        <v>412</v>
      </c>
      <c r="C54" s="1621">
        <v>2224</v>
      </c>
    </row>
    <row r="55" spans="1:3" ht="15.75">
      <c r="A55" s="1621">
        <v>2225</v>
      </c>
      <c r="B55" s="1624" t="s">
        <v>413</v>
      </c>
      <c r="C55" s="1621">
        <v>2225</v>
      </c>
    </row>
    <row r="56" spans="1:3" ht="15.75">
      <c r="A56" s="1621">
        <v>2228</v>
      </c>
      <c r="B56" s="1624" t="s">
        <v>414</v>
      </c>
      <c r="C56" s="1621">
        <v>2228</v>
      </c>
    </row>
    <row r="57" spans="1:3" ht="15.75">
      <c r="A57" s="1621">
        <v>2239</v>
      </c>
      <c r="B57" s="1625" t="s">
        <v>415</v>
      </c>
      <c r="C57" s="1621">
        <v>2239</v>
      </c>
    </row>
    <row r="58" spans="1:3" ht="15.75">
      <c r="A58" s="1621">
        <v>2241</v>
      </c>
      <c r="B58" s="1628" t="s">
        <v>416</v>
      </c>
      <c r="C58" s="1621">
        <v>2241</v>
      </c>
    </row>
    <row r="59" spans="1:3" ht="15.75">
      <c r="A59" s="1621">
        <v>2242</v>
      </c>
      <c r="B59" s="1628" t="s">
        <v>417</v>
      </c>
      <c r="C59" s="1621">
        <v>2242</v>
      </c>
    </row>
    <row r="60" spans="1:3" ht="15.75">
      <c r="A60" s="1621">
        <v>2243</v>
      </c>
      <c r="B60" s="1628" t="s">
        <v>418</v>
      </c>
      <c r="C60" s="1621">
        <v>2243</v>
      </c>
    </row>
    <row r="61" spans="1:3" ht="15.75">
      <c r="A61" s="1621">
        <v>2244</v>
      </c>
      <c r="B61" s="1628" t="s">
        <v>419</v>
      </c>
      <c r="C61" s="1621">
        <v>2244</v>
      </c>
    </row>
    <row r="62" spans="1:3" ht="15.75">
      <c r="A62" s="1621">
        <v>2245</v>
      </c>
      <c r="B62" s="1629" t="s">
        <v>420</v>
      </c>
      <c r="C62" s="1621">
        <v>2245</v>
      </c>
    </row>
    <row r="63" spans="1:3" ht="15.75">
      <c r="A63" s="1621">
        <v>2246</v>
      </c>
      <c r="B63" s="1628" t="s">
        <v>421</v>
      </c>
      <c r="C63" s="1621">
        <v>2246</v>
      </c>
    </row>
    <row r="64" spans="1:3" ht="15.75">
      <c r="A64" s="1621">
        <v>2247</v>
      </c>
      <c r="B64" s="1628" t="s">
        <v>422</v>
      </c>
      <c r="C64" s="1621">
        <v>2247</v>
      </c>
    </row>
    <row r="65" spans="1:3" ht="15.75">
      <c r="A65" s="1621">
        <v>2248</v>
      </c>
      <c r="B65" s="1628" t="s">
        <v>423</v>
      </c>
      <c r="C65" s="1621">
        <v>2248</v>
      </c>
    </row>
    <row r="66" spans="1:3" ht="15.75">
      <c r="A66" s="1621">
        <v>2249</v>
      </c>
      <c r="B66" s="1628" t="s">
        <v>424</v>
      </c>
      <c r="C66" s="1621">
        <v>2249</v>
      </c>
    </row>
    <row r="67" spans="1:3" ht="15.75">
      <c r="A67" s="1621">
        <v>2258</v>
      </c>
      <c r="B67" s="1624" t="s">
        <v>425</v>
      </c>
      <c r="C67" s="1621">
        <v>2258</v>
      </c>
    </row>
    <row r="68" spans="1:3" ht="15.75">
      <c r="A68" s="1621">
        <v>2259</v>
      </c>
      <c r="B68" s="1627" t="s">
        <v>426</v>
      </c>
      <c r="C68" s="1621">
        <v>2259</v>
      </c>
    </row>
    <row r="69" spans="1:3" ht="15.75">
      <c r="A69" s="1621">
        <v>2261</v>
      </c>
      <c r="B69" s="1625" t="s">
        <v>427</v>
      </c>
      <c r="C69" s="1621">
        <v>2261</v>
      </c>
    </row>
    <row r="70" spans="1:3" ht="15.75">
      <c r="A70" s="1621">
        <v>2268</v>
      </c>
      <c r="B70" s="1624" t="s">
        <v>428</v>
      </c>
      <c r="C70" s="1621">
        <v>2268</v>
      </c>
    </row>
    <row r="71" spans="1:3" ht="15.75">
      <c r="A71" s="1621">
        <v>2279</v>
      </c>
      <c r="B71" s="1625" t="s">
        <v>429</v>
      </c>
      <c r="C71" s="1621">
        <v>2279</v>
      </c>
    </row>
    <row r="72" spans="1:3" ht="15.75">
      <c r="A72" s="1621">
        <v>2281</v>
      </c>
      <c r="B72" s="1627" t="s">
        <v>430</v>
      </c>
      <c r="C72" s="1621">
        <v>2281</v>
      </c>
    </row>
    <row r="73" spans="1:3" ht="15.75">
      <c r="A73" s="1621">
        <v>2282</v>
      </c>
      <c r="B73" s="1627" t="s">
        <v>431</v>
      </c>
      <c r="C73" s="1621">
        <v>2282</v>
      </c>
    </row>
    <row r="74" spans="1:3" ht="15.75">
      <c r="A74" s="1621">
        <v>2283</v>
      </c>
      <c r="B74" s="1627" t="s">
        <v>432</v>
      </c>
      <c r="C74" s="1621">
        <v>2283</v>
      </c>
    </row>
    <row r="75" spans="1:3" ht="15.75">
      <c r="A75" s="1621">
        <v>2284</v>
      </c>
      <c r="B75" s="1627" t="s">
        <v>433</v>
      </c>
      <c r="C75" s="1621">
        <v>2284</v>
      </c>
    </row>
    <row r="76" spans="1:3" ht="15.75">
      <c r="A76" s="1621">
        <v>2285</v>
      </c>
      <c r="B76" s="1627" t="s">
        <v>434</v>
      </c>
      <c r="C76" s="1621">
        <v>2285</v>
      </c>
    </row>
    <row r="77" spans="1:3" ht="15.75">
      <c r="A77" s="1621">
        <v>2288</v>
      </c>
      <c r="B77" s="1627" t="s">
        <v>435</v>
      </c>
      <c r="C77" s="1621">
        <v>2288</v>
      </c>
    </row>
    <row r="78" spans="1:3" ht="15.75">
      <c r="A78" s="1621">
        <v>2289</v>
      </c>
      <c r="B78" s="1627" t="s">
        <v>436</v>
      </c>
      <c r="C78" s="1621">
        <v>2289</v>
      </c>
    </row>
    <row r="79" spans="1:3" ht="15.75">
      <c r="A79" s="1621">
        <v>3301</v>
      </c>
      <c r="B79" s="1624" t="s">
        <v>437</v>
      </c>
      <c r="C79" s="1621">
        <v>3301</v>
      </c>
    </row>
    <row r="80" spans="1:3" ht="15.75">
      <c r="A80" s="1621">
        <v>3311</v>
      </c>
      <c r="B80" s="1624" t="s">
        <v>1950</v>
      </c>
      <c r="C80" s="1621">
        <v>3311</v>
      </c>
    </row>
    <row r="81" spans="1:3" ht="15.75">
      <c r="A81" s="1621">
        <v>3312</v>
      </c>
      <c r="B81" s="1625" t="s">
        <v>1951</v>
      </c>
      <c r="C81" s="1621">
        <v>3312</v>
      </c>
    </row>
    <row r="82" spans="1:3" ht="15.75">
      <c r="A82" s="1621">
        <v>3318</v>
      </c>
      <c r="B82" s="1627" t="s">
        <v>438</v>
      </c>
      <c r="C82" s="1621">
        <v>3318</v>
      </c>
    </row>
    <row r="83" spans="1:3" ht="15.75">
      <c r="A83" s="1621">
        <v>3321</v>
      </c>
      <c r="B83" s="1624" t="s">
        <v>1942</v>
      </c>
      <c r="C83" s="1621">
        <v>3321</v>
      </c>
    </row>
    <row r="84" spans="1:3" ht="15.75">
      <c r="A84" s="1621">
        <v>3322</v>
      </c>
      <c r="B84" s="1625" t="s">
        <v>1943</v>
      </c>
      <c r="C84" s="1621">
        <v>3322</v>
      </c>
    </row>
    <row r="85" spans="1:3" ht="15.75">
      <c r="A85" s="1621">
        <v>3323</v>
      </c>
      <c r="B85" s="1627" t="s">
        <v>1941</v>
      </c>
      <c r="C85" s="1621">
        <v>3323</v>
      </c>
    </row>
    <row r="86" spans="1:3" ht="15.75">
      <c r="A86" s="1621">
        <v>3324</v>
      </c>
      <c r="B86" s="1627" t="s">
        <v>439</v>
      </c>
      <c r="C86" s="1621">
        <v>3324</v>
      </c>
    </row>
    <row r="87" spans="1:3" ht="15.75">
      <c r="A87" s="1621">
        <v>3325</v>
      </c>
      <c r="B87" s="1625" t="s">
        <v>1944</v>
      </c>
      <c r="C87" s="1621">
        <v>3325</v>
      </c>
    </row>
    <row r="88" spans="1:3" ht="15.75">
      <c r="A88" s="1621">
        <v>3326</v>
      </c>
      <c r="B88" s="1624" t="s">
        <v>1945</v>
      </c>
      <c r="C88" s="1621">
        <v>3326</v>
      </c>
    </row>
    <row r="89" spans="1:3" ht="15.75">
      <c r="A89" s="1621">
        <v>3327</v>
      </c>
      <c r="B89" s="1624" t="s">
        <v>1946</v>
      </c>
      <c r="C89" s="1621">
        <v>3327</v>
      </c>
    </row>
    <row r="90" spans="1:3" ht="15.75">
      <c r="A90" s="1621">
        <v>3332</v>
      </c>
      <c r="B90" s="1624" t="s">
        <v>440</v>
      </c>
      <c r="C90" s="1621">
        <v>3332</v>
      </c>
    </row>
    <row r="91" spans="1:3" ht="15.75">
      <c r="A91" s="1621">
        <v>3333</v>
      </c>
      <c r="B91" s="1625" t="s">
        <v>441</v>
      </c>
      <c r="C91" s="1621">
        <v>3333</v>
      </c>
    </row>
    <row r="92" spans="1:3" ht="15.75">
      <c r="A92" s="1621">
        <v>3334</v>
      </c>
      <c r="B92" s="1625" t="s">
        <v>518</v>
      </c>
      <c r="C92" s="1621">
        <v>3334</v>
      </c>
    </row>
    <row r="93" spans="1:3" ht="15.75">
      <c r="A93" s="1621">
        <v>3336</v>
      </c>
      <c r="B93" s="1625" t="s">
        <v>519</v>
      </c>
      <c r="C93" s="1621">
        <v>3336</v>
      </c>
    </row>
    <row r="94" spans="1:3" ht="15.75">
      <c r="A94" s="1621">
        <v>3337</v>
      </c>
      <c r="B94" s="1624" t="s">
        <v>1947</v>
      </c>
      <c r="C94" s="1621">
        <v>3337</v>
      </c>
    </row>
    <row r="95" spans="1:3" ht="15.75">
      <c r="A95" s="1621">
        <v>3338</v>
      </c>
      <c r="B95" s="1624" t="s">
        <v>1948</v>
      </c>
      <c r="C95" s="1621">
        <v>3338</v>
      </c>
    </row>
    <row r="96" spans="1:3" ht="15.75">
      <c r="A96" s="1621">
        <v>3341</v>
      </c>
      <c r="B96" s="1625" t="s">
        <v>520</v>
      </c>
      <c r="C96" s="1621">
        <v>3341</v>
      </c>
    </row>
    <row r="97" spans="1:3" ht="15.75">
      <c r="A97" s="1621">
        <v>3349</v>
      </c>
      <c r="B97" s="1625" t="s">
        <v>442</v>
      </c>
      <c r="C97" s="1621">
        <v>3349</v>
      </c>
    </row>
    <row r="98" spans="1:3" ht="15.75">
      <c r="A98" s="1621">
        <v>3359</v>
      </c>
      <c r="B98" s="1625" t="s">
        <v>443</v>
      </c>
      <c r="C98" s="1621">
        <v>3359</v>
      </c>
    </row>
    <row r="99" spans="1:3" ht="15.75">
      <c r="A99" s="1621">
        <v>3369</v>
      </c>
      <c r="B99" s="1625" t="s">
        <v>444</v>
      </c>
      <c r="C99" s="1621">
        <v>3369</v>
      </c>
    </row>
    <row r="100" spans="1:3" ht="15.75">
      <c r="A100" s="1621">
        <v>3388</v>
      </c>
      <c r="B100" s="1624" t="s">
        <v>0</v>
      </c>
      <c r="C100" s="1621">
        <v>3388</v>
      </c>
    </row>
    <row r="101" spans="1:3" ht="15.75">
      <c r="A101" s="1621">
        <v>3389</v>
      </c>
      <c r="B101" s="1625" t="s">
        <v>1</v>
      </c>
      <c r="C101" s="1621">
        <v>3389</v>
      </c>
    </row>
    <row r="102" spans="1:3" ht="15.75">
      <c r="A102" s="1621">
        <v>4401</v>
      </c>
      <c r="B102" s="1624" t="s">
        <v>2</v>
      </c>
      <c r="C102" s="1621">
        <v>4401</v>
      </c>
    </row>
    <row r="103" spans="1:3" ht="15.75">
      <c r="A103" s="1621">
        <v>4412</v>
      </c>
      <c r="B103" s="1627" t="s">
        <v>3</v>
      </c>
      <c r="C103" s="1621">
        <v>4412</v>
      </c>
    </row>
    <row r="104" spans="1:3" ht="15.75">
      <c r="A104" s="1621">
        <v>4415</v>
      </c>
      <c r="B104" s="1625" t="s">
        <v>4</v>
      </c>
      <c r="C104" s="1621">
        <v>4415</v>
      </c>
    </row>
    <row r="105" spans="1:3" ht="15.75">
      <c r="A105" s="1621">
        <v>4418</v>
      </c>
      <c r="B105" s="1625" t="s">
        <v>5</v>
      </c>
      <c r="C105" s="1621">
        <v>4418</v>
      </c>
    </row>
    <row r="106" spans="1:3" ht="15.75">
      <c r="A106" s="1621">
        <v>4429</v>
      </c>
      <c r="B106" s="1624" t="s">
        <v>6</v>
      </c>
      <c r="C106" s="1621">
        <v>4429</v>
      </c>
    </row>
    <row r="107" spans="1:3" ht="15.75">
      <c r="A107" s="1621">
        <v>4431</v>
      </c>
      <c r="B107" s="1625" t="s">
        <v>1952</v>
      </c>
      <c r="C107" s="1621">
        <v>4431</v>
      </c>
    </row>
    <row r="108" spans="1:3" ht="15.75">
      <c r="A108" s="1621">
        <v>4433</v>
      </c>
      <c r="B108" s="1625" t="s">
        <v>7</v>
      </c>
      <c r="C108" s="1621">
        <v>4433</v>
      </c>
    </row>
    <row r="109" spans="1:3" ht="15.75">
      <c r="A109" s="1621">
        <v>4436</v>
      </c>
      <c r="B109" s="1625" t="s">
        <v>8</v>
      </c>
      <c r="C109" s="1621">
        <v>4436</v>
      </c>
    </row>
    <row r="110" spans="1:3" ht="15.75">
      <c r="A110" s="1621">
        <v>4437</v>
      </c>
      <c r="B110" s="1626" t="s">
        <v>9</v>
      </c>
      <c r="C110" s="1621">
        <v>4437</v>
      </c>
    </row>
    <row r="111" spans="1:3" ht="15.75">
      <c r="A111" s="1621">
        <v>4448</v>
      </c>
      <c r="B111" s="1626" t="s">
        <v>1980</v>
      </c>
      <c r="C111" s="1621">
        <v>4448</v>
      </c>
    </row>
    <row r="112" spans="1:3" ht="15.75">
      <c r="A112" s="1621">
        <v>4450</v>
      </c>
      <c r="B112" s="1625" t="s">
        <v>10</v>
      </c>
      <c r="C112" s="1621">
        <v>4450</v>
      </c>
    </row>
    <row r="113" spans="1:3" ht="15.75">
      <c r="A113" s="1621">
        <v>4451</v>
      </c>
      <c r="B113" s="1630" t="s">
        <v>11</v>
      </c>
      <c r="C113" s="1621">
        <v>4451</v>
      </c>
    </row>
    <row r="114" spans="1:3" ht="15.75">
      <c r="A114" s="1621">
        <v>4452</v>
      </c>
      <c r="B114" s="1630" t="s">
        <v>12</v>
      </c>
      <c r="C114" s="1621">
        <v>4452</v>
      </c>
    </row>
    <row r="115" spans="1:3" ht="15.75">
      <c r="A115" s="1621">
        <v>4453</v>
      </c>
      <c r="B115" s="1630" t="s">
        <v>13</v>
      </c>
      <c r="C115" s="1621">
        <v>4453</v>
      </c>
    </row>
    <row r="116" spans="1:3" ht="15.75">
      <c r="A116" s="1621">
        <v>4454</v>
      </c>
      <c r="B116" s="1631" t="s">
        <v>14</v>
      </c>
      <c r="C116" s="1621">
        <v>4454</v>
      </c>
    </row>
    <row r="117" spans="1:3" ht="15.75">
      <c r="A117" s="1621">
        <v>4455</v>
      </c>
      <c r="B117" s="1631" t="s">
        <v>1953</v>
      </c>
      <c r="C117" s="1621">
        <v>4455</v>
      </c>
    </row>
    <row r="118" spans="1:3" ht="15.75">
      <c r="A118" s="1621">
        <v>4456</v>
      </c>
      <c r="B118" s="1630" t="s">
        <v>15</v>
      </c>
      <c r="C118" s="1621">
        <v>4456</v>
      </c>
    </row>
    <row r="119" spans="1:3" ht="15.75">
      <c r="A119" s="1621">
        <v>4457</v>
      </c>
      <c r="B119" s="1632" t="s">
        <v>1954</v>
      </c>
      <c r="C119" s="1621">
        <v>4457</v>
      </c>
    </row>
    <row r="120" spans="1:3" ht="15.75">
      <c r="A120" s="1621">
        <v>4458</v>
      </c>
      <c r="B120" s="1632" t="s">
        <v>1983</v>
      </c>
      <c r="C120" s="1621">
        <v>4458</v>
      </c>
    </row>
    <row r="121" spans="1:3" ht="15.75">
      <c r="A121" s="1621">
        <v>4459</v>
      </c>
      <c r="B121" s="1632" t="s">
        <v>1652</v>
      </c>
      <c r="C121" s="1621">
        <v>4459</v>
      </c>
    </row>
    <row r="122" spans="1:3" ht="15.75">
      <c r="A122" s="1621">
        <v>4465</v>
      </c>
      <c r="B122" s="1622" t="s">
        <v>16</v>
      </c>
      <c r="C122" s="1621">
        <v>4465</v>
      </c>
    </row>
    <row r="123" spans="1:3" ht="15.75">
      <c r="A123" s="1621">
        <v>4467</v>
      </c>
      <c r="B123" s="1623" t="s">
        <v>17</v>
      </c>
      <c r="C123" s="1621">
        <v>4467</v>
      </c>
    </row>
    <row r="124" spans="1:3" ht="15.75">
      <c r="A124" s="1621">
        <v>4468</v>
      </c>
      <c r="B124" s="1624" t="s">
        <v>18</v>
      </c>
      <c r="C124" s="1621">
        <v>4468</v>
      </c>
    </row>
    <row r="125" spans="1:3" ht="15.75">
      <c r="A125" s="1621">
        <v>4469</v>
      </c>
      <c r="B125" s="1625" t="s">
        <v>19</v>
      </c>
      <c r="C125" s="1621">
        <v>4469</v>
      </c>
    </row>
    <row r="126" spans="1:3" ht="15.75">
      <c r="A126" s="1621">
        <v>5501</v>
      </c>
      <c r="B126" s="1624" t="s">
        <v>20</v>
      </c>
      <c r="C126" s="1621">
        <v>5501</v>
      </c>
    </row>
    <row r="127" spans="1:3" ht="15.75">
      <c r="A127" s="1621">
        <v>5511</v>
      </c>
      <c r="B127" s="1629" t="s">
        <v>21</v>
      </c>
      <c r="C127" s="1621">
        <v>5511</v>
      </c>
    </row>
    <row r="128" spans="1:3" ht="15.75">
      <c r="A128" s="1621">
        <v>5512</v>
      </c>
      <c r="B128" s="1624" t="s">
        <v>22</v>
      </c>
      <c r="C128" s="1621">
        <v>5512</v>
      </c>
    </row>
    <row r="129" spans="1:3" ht="15.75">
      <c r="A129" s="1621">
        <v>5513</v>
      </c>
      <c r="B129" s="1632" t="s">
        <v>1984</v>
      </c>
      <c r="C129" s="1621">
        <v>5513</v>
      </c>
    </row>
    <row r="130" spans="1:3" ht="15.75">
      <c r="A130" s="1621">
        <v>5514</v>
      </c>
      <c r="B130" s="1632" t="s">
        <v>543</v>
      </c>
      <c r="C130" s="1621">
        <v>5514</v>
      </c>
    </row>
    <row r="131" spans="1:3" ht="15.75">
      <c r="A131" s="1621">
        <v>5515</v>
      </c>
      <c r="B131" s="1632" t="s">
        <v>544</v>
      </c>
      <c r="C131" s="1621">
        <v>5515</v>
      </c>
    </row>
    <row r="132" spans="1:3" ht="15.75">
      <c r="A132" s="1621">
        <v>5516</v>
      </c>
      <c r="B132" s="1632" t="s">
        <v>1985</v>
      </c>
      <c r="C132" s="1621">
        <v>5516</v>
      </c>
    </row>
    <row r="133" spans="1:3" ht="15.75">
      <c r="A133" s="1621">
        <v>5517</v>
      </c>
      <c r="B133" s="1632" t="s">
        <v>545</v>
      </c>
      <c r="C133" s="1621">
        <v>5517</v>
      </c>
    </row>
    <row r="134" spans="1:3" ht="15.75">
      <c r="A134" s="1621">
        <v>5518</v>
      </c>
      <c r="B134" s="1624" t="s">
        <v>546</v>
      </c>
      <c r="C134" s="1621">
        <v>5518</v>
      </c>
    </row>
    <row r="135" spans="1:3" ht="15.75">
      <c r="A135" s="1621">
        <v>5519</v>
      </c>
      <c r="B135" s="1624" t="s">
        <v>547</v>
      </c>
      <c r="C135" s="1621">
        <v>5519</v>
      </c>
    </row>
    <row r="136" spans="1:3" ht="15.75">
      <c r="A136" s="1621">
        <v>5521</v>
      </c>
      <c r="B136" s="1624" t="s">
        <v>548</v>
      </c>
      <c r="C136" s="1621">
        <v>5521</v>
      </c>
    </row>
    <row r="137" spans="1:3" ht="15.75">
      <c r="A137" s="1621">
        <v>5522</v>
      </c>
      <c r="B137" s="1633" t="s">
        <v>549</v>
      </c>
      <c r="C137" s="1621">
        <v>5522</v>
      </c>
    </row>
    <row r="138" spans="1:3" ht="15.75">
      <c r="A138" s="1621">
        <v>5524</v>
      </c>
      <c r="B138" s="1622" t="s">
        <v>550</v>
      </c>
      <c r="C138" s="1621">
        <v>5524</v>
      </c>
    </row>
    <row r="139" spans="1:3" ht="15.75">
      <c r="A139" s="1621">
        <v>5525</v>
      </c>
      <c r="B139" s="1629" t="s">
        <v>551</v>
      </c>
      <c r="C139" s="1621">
        <v>5525</v>
      </c>
    </row>
    <row r="140" spans="1:3" ht="15.75">
      <c r="A140" s="1621">
        <v>5526</v>
      </c>
      <c r="B140" s="1626" t="s">
        <v>552</v>
      </c>
      <c r="C140" s="1621">
        <v>5526</v>
      </c>
    </row>
    <row r="141" spans="1:3" ht="15.75">
      <c r="A141" s="1621">
        <v>5527</v>
      </c>
      <c r="B141" s="1626" t="s">
        <v>553</v>
      </c>
      <c r="C141" s="1621">
        <v>5527</v>
      </c>
    </row>
    <row r="142" spans="1:3" ht="15.75">
      <c r="A142" s="1621">
        <v>5528</v>
      </c>
      <c r="B142" s="1626" t="s">
        <v>554</v>
      </c>
      <c r="C142" s="1621">
        <v>5528</v>
      </c>
    </row>
    <row r="143" spans="1:3" ht="15.75">
      <c r="A143" s="1621">
        <v>5529</v>
      </c>
      <c r="B143" s="1626" t="s">
        <v>555</v>
      </c>
      <c r="C143" s="1621">
        <v>5529</v>
      </c>
    </row>
    <row r="144" spans="1:3" ht="15.75">
      <c r="A144" s="1621">
        <v>5530</v>
      </c>
      <c r="B144" s="1626" t="s">
        <v>556</v>
      </c>
      <c r="C144" s="1621">
        <v>5530</v>
      </c>
    </row>
    <row r="145" spans="1:3" ht="15.75">
      <c r="A145" s="1621">
        <v>5531</v>
      </c>
      <c r="B145" s="1629" t="s">
        <v>557</v>
      </c>
      <c r="C145" s="1621">
        <v>5531</v>
      </c>
    </row>
    <row r="146" spans="1:3" ht="15.75">
      <c r="A146" s="1621">
        <v>5532</v>
      </c>
      <c r="B146" s="1633" t="s">
        <v>558</v>
      </c>
      <c r="C146" s="1621">
        <v>5532</v>
      </c>
    </row>
    <row r="147" spans="1:3" ht="15.75">
      <c r="A147" s="1621">
        <v>5533</v>
      </c>
      <c r="B147" s="1633" t="s">
        <v>559</v>
      </c>
      <c r="C147" s="1621">
        <v>5533</v>
      </c>
    </row>
    <row r="148" spans="1:3" ht="15">
      <c r="A148" s="1634">
        <v>5534</v>
      </c>
      <c r="B148" s="1633" t="s">
        <v>560</v>
      </c>
      <c r="C148" s="1634">
        <v>5534</v>
      </c>
    </row>
    <row r="149" spans="1:3" ht="15">
      <c r="A149" s="1634">
        <v>5535</v>
      </c>
      <c r="B149" s="1633" t="s">
        <v>561</v>
      </c>
      <c r="C149" s="1634">
        <v>5535</v>
      </c>
    </row>
    <row r="150" spans="1:3" ht="15.75">
      <c r="A150" s="1621">
        <v>5538</v>
      </c>
      <c r="B150" s="1629" t="s">
        <v>562</v>
      </c>
      <c r="C150" s="1621">
        <v>5538</v>
      </c>
    </row>
    <row r="151" spans="1:3" ht="15.75">
      <c r="A151" s="1621">
        <v>5540</v>
      </c>
      <c r="B151" s="1633" t="s">
        <v>563</v>
      </c>
      <c r="C151" s="1621">
        <v>5540</v>
      </c>
    </row>
    <row r="152" spans="1:3" ht="15.75">
      <c r="A152" s="1621">
        <v>5541</v>
      </c>
      <c r="B152" s="1633" t="s">
        <v>2072</v>
      </c>
      <c r="C152" s="1621">
        <v>5541</v>
      </c>
    </row>
    <row r="153" spans="1:3" ht="15.75">
      <c r="A153" s="1621">
        <v>5545</v>
      </c>
      <c r="B153" s="1633" t="s">
        <v>2073</v>
      </c>
      <c r="C153" s="1621">
        <v>5545</v>
      </c>
    </row>
    <row r="154" spans="1:3" ht="15.75">
      <c r="A154" s="1621">
        <v>5546</v>
      </c>
      <c r="B154" s="1633" t="s">
        <v>564</v>
      </c>
      <c r="C154" s="1621">
        <v>5546</v>
      </c>
    </row>
    <row r="155" spans="1:3" ht="15.75">
      <c r="A155" s="1621">
        <v>5547</v>
      </c>
      <c r="B155" s="1633" t="s">
        <v>565</v>
      </c>
      <c r="C155" s="1621">
        <v>5547</v>
      </c>
    </row>
    <row r="156" spans="1:3" ht="15.75">
      <c r="A156" s="1621">
        <v>5548</v>
      </c>
      <c r="B156" s="1633" t="s">
        <v>566</v>
      </c>
      <c r="C156" s="1621">
        <v>5548</v>
      </c>
    </row>
    <row r="157" spans="1:3" ht="15.75">
      <c r="A157" s="1621">
        <v>5550</v>
      </c>
      <c r="B157" s="1633" t="s">
        <v>567</v>
      </c>
      <c r="C157" s="1621">
        <v>5550</v>
      </c>
    </row>
    <row r="158" spans="1:3" ht="15.75">
      <c r="A158" s="1621">
        <v>5551</v>
      </c>
      <c r="B158" s="1633" t="s">
        <v>568</v>
      </c>
      <c r="C158" s="1621">
        <v>5551</v>
      </c>
    </row>
    <row r="159" spans="1:3" ht="15.75">
      <c r="A159" s="1621">
        <v>5553</v>
      </c>
      <c r="B159" s="1633" t="s">
        <v>569</v>
      </c>
      <c r="C159" s="1621">
        <v>5553</v>
      </c>
    </row>
    <row r="160" spans="1:3" ht="15.75">
      <c r="A160" s="1621">
        <v>5554</v>
      </c>
      <c r="B160" s="1629" t="s">
        <v>570</v>
      </c>
      <c r="C160" s="1621">
        <v>5554</v>
      </c>
    </row>
    <row r="161" spans="1:3" ht="15.75">
      <c r="A161" s="1621">
        <v>5556</v>
      </c>
      <c r="B161" s="1625" t="s">
        <v>571</v>
      </c>
      <c r="C161" s="1621">
        <v>5556</v>
      </c>
    </row>
    <row r="162" spans="1:3" ht="15.75">
      <c r="A162" s="1621">
        <v>5561</v>
      </c>
      <c r="B162" s="1635" t="s">
        <v>2074</v>
      </c>
      <c r="C162" s="1621">
        <v>5561</v>
      </c>
    </row>
    <row r="163" spans="1:3" ht="15.75">
      <c r="A163" s="1621">
        <v>5562</v>
      </c>
      <c r="B163" s="1635" t="s">
        <v>1993</v>
      </c>
      <c r="C163" s="1621">
        <v>5562</v>
      </c>
    </row>
    <row r="164" spans="1:3" ht="15.75">
      <c r="A164" s="1621">
        <v>5588</v>
      </c>
      <c r="B164" s="1624" t="s">
        <v>572</v>
      </c>
      <c r="C164" s="1621">
        <v>5588</v>
      </c>
    </row>
    <row r="165" spans="1:3" ht="15.75">
      <c r="A165" s="1621">
        <v>5589</v>
      </c>
      <c r="B165" s="1624" t="s">
        <v>573</v>
      </c>
      <c r="C165" s="1621">
        <v>5589</v>
      </c>
    </row>
    <row r="166" spans="1:3" ht="15.75">
      <c r="A166" s="1621">
        <v>6601</v>
      </c>
      <c r="B166" s="1624" t="s">
        <v>574</v>
      </c>
      <c r="C166" s="1621">
        <v>6601</v>
      </c>
    </row>
    <row r="167" spans="1:3" ht="15.75">
      <c r="A167" s="1621">
        <v>6602</v>
      </c>
      <c r="B167" s="1625" t="s">
        <v>575</v>
      </c>
      <c r="C167" s="1621">
        <v>6602</v>
      </c>
    </row>
    <row r="168" spans="1:3" ht="15.75">
      <c r="A168" s="1621">
        <v>6603</v>
      </c>
      <c r="B168" s="1625" t="s">
        <v>576</v>
      </c>
      <c r="C168" s="1621">
        <v>6603</v>
      </c>
    </row>
    <row r="169" spans="1:3" ht="15.75">
      <c r="A169" s="1621">
        <v>6604</v>
      </c>
      <c r="B169" s="1625" t="s">
        <v>577</v>
      </c>
      <c r="C169" s="1621">
        <v>6604</v>
      </c>
    </row>
    <row r="170" spans="1:3" ht="15.75">
      <c r="A170" s="1621">
        <v>6605</v>
      </c>
      <c r="B170" s="1625" t="s">
        <v>2037</v>
      </c>
      <c r="C170" s="1621">
        <v>6605</v>
      </c>
    </row>
    <row r="171" spans="1:3" ht="15">
      <c r="A171" s="1634">
        <v>6606</v>
      </c>
      <c r="B171" s="1627" t="s">
        <v>578</v>
      </c>
      <c r="C171" s="1634">
        <v>6606</v>
      </c>
    </row>
    <row r="172" spans="1:3" ht="15.75">
      <c r="A172" s="1621">
        <v>6618</v>
      </c>
      <c r="B172" s="1624" t="s">
        <v>579</v>
      </c>
      <c r="C172" s="1621">
        <v>6618</v>
      </c>
    </row>
    <row r="173" spans="1:3" ht="15.75">
      <c r="A173" s="1621">
        <v>6619</v>
      </c>
      <c r="B173" s="1625" t="s">
        <v>580</v>
      </c>
      <c r="C173" s="1621">
        <v>6619</v>
      </c>
    </row>
    <row r="174" spans="1:3" ht="15.75">
      <c r="A174" s="1621">
        <v>6621</v>
      </c>
      <c r="B174" s="1624" t="s">
        <v>581</v>
      </c>
      <c r="C174" s="1621">
        <v>6621</v>
      </c>
    </row>
    <row r="175" spans="1:3" ht="15.75">
      <c r="A175" s="1621">
        <v>6622</v>
      </c>
      <c r="B175" s="1625" t="s">
        <v>582</v>
      </c>
      <c r="C175" s="1621">
        <v>6622</v>
      </c>
    </row>
    <row r="176" spans="1:3" ht="15.75">
      <c r="A176" s="1621">
        <v>6623</v>
      </c>
      <c r="B176" s="1625" t="s">
        <v>583</v>
      </c>
      <c r="C176" s="1621">
        <v>6623</v>
      </c>
    </row>
    <row r="177" spans="1:3" ht="15.75">
      <c r="A177" s="1621">
        <v>6624</v>
      </c>
      <c r="B177" s="1625" t="s">
        <v>584</v>
      </c>
      <c r="C177" s="1621">
        <v>6624</v>
      </c>
    </row>
    <row r="178" spans="1:3" ht="15.75">
      <c r="A178" s="1621">
        <v>6625</v>
      </c>
      <c r="B178" s="1626" t="s">
        <v>585</v>
      </c>
      <c r="C178" s="1621">
        <v>6625</v>
      </c>
    </row>
    <row r="179" spans="1:3" ht="15.75">
      <c r="A179" s="1621">
        <v>6626</v>
      </c>
      <c r="B179" s="1626" t="s">
        <v>477</v>
      </c>
      <c r="C179" s="1621">
        <v>6626</v>
      </c>
    </row>
    <row r="180" spans="1:3" ht="15.75">
      <c r="A180" s="1621">
        <v>6627</v>
      </c>
      <c r="B180" s="1626" t="s">
        <v>478</v>
      </c>
      <c r="C180" s="1621">
        <v>6627</v>
      </c>
    </row>
    <row r="181" spans="1:3" ht="15.75">
      <c r="A181" s="1621">
        <v>6628</v>
      </c>
      <c r="B181" s="1632" t="s">
        <v>479</v>
      </c>
      <c r="C181" s="1621">
        <v>6628</v>
      </c>
    </row>
    <row r="182" spans="1:3" ht="15.75">
      <c r="A182" s="1621">
        <v>6629</v>
      </c>
      <c r="B182" s="1635" t="s">
        <v>480</v>
      </c>
      <c r="C182" s="1621">
        <v>6629</v>
      </c>
    </row>
    <row r="183" spans="1:3" ht="15.75">
      <c r="A183" s="1636">
        <v>7701</v>
      </c>
      <c r="B183" s="1624" t="s">
        <v>481</v>
      </c>
      <c r="C183" s="1636">
        <v>7701</v>
      </c>
    </row>
    <row r="184" spans="1:3" ht="15.75">
      <c r="A184" s="1621">
        <v>7708</v>
      </c>
      <c r="B184" s="1624" t="s">
        <v>482</v>
      </c>
      <c r="C184" s="1621">
        <v>7708</v>
      </c>
    </row>
    <row r="185" spans="1:3" ht="15.75">
      <c r="A185" s="1621">
        <v>7711</v>
      </c>
      <c r="B185" s="1627" t="s">
        <v>483</v>
      </c>
      <c r="C185" s="1621">
        <v>7711</v>
      </c>
    </row>
    <row r="186" spans="1:3" ht="15.75">
      <c r="A186" s="1621">
        <v>7712</v>
      </c>
      <c r="B186" s="1624" t="s">
        <v>484</v>
      </c>
      <c r="C186" s="1621">
        <v>7712</v>
      </c>
    </row>
    <row r="187" spans="1:3" ht="15.75">
      <c r="A187" s="1621">
        <v>7713</v>
      </c>
      <c r="B187" s="1637" t="s">
        <v>485</v>
      </c>
      <c r="C187" s="1621">
        <v>7713</v>
      </c>
    </row>
    <row r="188" spans="1:3" ht="15.75">
      <c r="A188" s="1621">
        <v>7714</v>
      </c>
      <c r="B188" s="1623" t="s">
        <v>486</v>
      </c>
      <c r="C188" s="1621">
        <v>7714</v>
      </c>
    </row>
    <row r="189" spans="1:3" ht="15.75">
      <c r="A189" s="1621">
        <v>7718</v>
      </c>
      <c r="B189" s="1624" t="s">
        <v>487</v>
      </c>
      <c r="C189" s="1621">
        <v>7718</v>
      </c>
    </row>
    <row r="190" spans="1:3" ht="15.75">
      <c r="A190" s="1621">
        <v>7719</v>
      </c>
      <c r="B190" s="1625" t="s">
        <v>488</v>
      </c>
      <c r="C190" s="1621">
        <v>7719</v>
      </c>
    </row>
    <row r="191" spans="1:3" ht="15.75">
      <c r="A191" s="1621">
        <v>7731</v>
      </c>
      <c r="B191" s="1624" t="s">
        <v>489</v>
      </c>
      <c r="C191" s="1621">
        <v>7731</v>
      </c>
    </row>
    <row r="192" spans="1:3" ht="15.75">
      <c r="A192" s="1621">
        <v>7732</v>
      </c>
      <c r="B192" s="1625" t="s">
        <v>490</v>
      </c>
      <c r="C192" s="1621">
        <v>7732</v>
      </c>
    </row>
    <row r="193" spans="1:3" ht="15.75">
      <c r="A193" s="1621">
        <v>7733</v>
      </c>
      <c r="B193" s="1625" t="s">
        <v>491</v>
      </c>
      <c r="C193" s="1621">
        <v>7733</v>
      </c>
    </row>
    <row r="194" spans="1:3" ht="15.75">
      <c r="A194" s="1621">
        <v>7735</v>
      </c>
      <c r="B194" s="1625" t="s">
        <v>492</v>
      </c>
      <c r="C194" s="1621">
        <v>7735</v>
      </c>
    </row>
    <row r="195" spans="1:3" ht="15.75">
      <c r="A195" s="1621">
        <v>7736</v>
      </c>
      <c r="B195" s="1624" t="s">
        <v>493</v>
      </c>
      <c r="C195" s="1621">
        <v>7736</v>
      </c>
    </row>
    <row r="196" spans="1:3" ht="15.75">
      <c r="A196" s="1621">
        <v>7737</v>
      </c>
      <c r="B196" s="1625" t="s">
        <v>494</v>
      </c>
      <c r="C196" s="1621">
        <v>7737</v>
      </c>
    </row>
    <row r="197" spans="1:3" ht="15.75">
      <c r="A197" s="1621">
        <v>7738</v>
      </c>
      <c r="B197" s="1625" t="s">
        <v>495</v>
      </c>
      <c r="C197" s="1621">
        <v>7738</v>
      </c>
    </row>
    <row r="198" spans="1:3" ht="15.75">
      <c r="A198" s="1621">
        <v>7739</v>
      </c>
      <c r="B198" s="1629" t="s">
        <v>496</v>
      </c>
      <c r="C198" s="1621">
        <v>7739</v>
      </c>
    </row>
    <row r="199" spans="1:3" ht="15.75">
      <c r="A199" s="1621">
        <v>7740</v>
      </c>
      <c r="B199" s="1629" t="s">
        <v>497</v>
      </c>
      <c r="C199" s="1621">
        <v>7740</v>
      </c>
    </row>
    <row r="200" spans="1:3" ht="15.75">
      <c r="A200" s="1621">
        <v>7741</v>
      </c>
      <c r="B200" s="1625" t="s">
        <v>498</v>
      </c>
      <c r="C200" s="1621">
        <v>7741</v>
      </c>
    </row>
    <row r="201" spans="1:3" ht="15.75">
      <c r="A201" s="1621">
        <v>7742</v>
      </c>
      <c r="B201" s="1625" t="s">
        <v>499</v>
      </c>
      <c r="C201" s="1621">
        <v>7742</v>
      </c>
    </row>
    <row r="202" spans="1:3" ht="15.75">
      <c r="A202" s="1621">
        <v>7743</v>
      </c>
      <c r="B202" s="1625" t="s">
        <v>500</v>
      </c>
      <c r="C202" s="1621">
        <v>7743</v>
      </c>
    </row>
    <row r="203" spans="1:3" ht="15.75">
      <c r="A203" s="1621">
        <v>7744</v>
      </c>
      <c r="B203" s="1635" t="s">
        <v>501</v>
      </c>
      <c r="C203" s="1621">
        <v>7744</v>
      </c>
    </row>
    <row r="204" spans="1:3" ht="15.75">
      <c r="A204" s="1621">
        <v>7745</v>
      </c>
      <c r="B204" s="1625" t="s">
        <v>502</v>
      </c>
      <c r="C204" s="1621">
        <v>7745</v>
      </c>
    </row>
    <row r="205" spans="1:3" ht="15.75">
      <c r="A205" s="1621">
        <v>7746</v>
      </c>
      <c r="B205" s="1625" t="s">
        <v>503</v>
      </c>
      <c r="C205" s="1621">
        <v>7746</v>
      </c>
    </row>
    <row r="206" spans="1:3" ht="15.75">
      <c r="A206" s="1621">
        <v>7747</v>
      </c>
      <c r="B206" s="1624" t="s">
        <v>504</v>
      </c>
      <c r="C206" s="1621">
        <v>7747</v>
      </c>
    </row>
    <row r="207" spans="1:3" ht="15.75">
      <c r="A207" s="1621">
        <v>7748</v>
      </c>
      <c r="B207" s="1627" t="s">
        <v>505</v>
      </c>
      <c r="C207" s="1621">
        <v>7748</v>
      </c>
    </row>
    <row r="208" spans="1:3" ht="15.75">
      <c r="A208" s="1621">
        <v>7751</v>
      </c>
      <c r="B208" s="1625" t="s">
        <v>506</v>
      </c>
      <c r="C208" s="1621">
        <v>7751</v>
      </c>
    </row>
    <row r="209" spans="1:3" ht="15.75">
      <c r="A209" s="1621">
        <v>7752</v>
      </c>
      <c r="B209" s="1625" t="s">
        <v>507</v>
      </c>
      <c r="C209" s="1621">
        <v>7752</v>
      </c>
    </row>
    <row r="210" spans="1:3" ht="15.75">
      <c r="A210" s="1621">
        <v>7755</v>
      </c>
      <c r="B210" s="1626" t="s">
        <v>89</v>
      </c>
      <c r="C210" s="1621">
        <v>7755</v>
      </c>
    </row>
    <row r="211" spans="1:3" ht="15.75">
      <c r="A211" s="1621">
        <v>7758</v>
      </c>
      <c r="B211" s="1624" t="s">
        <v>90</v>
      </c>
      <c r="C211" s="1621">
        <v>7758</v>
      </c>
    </row>
    <row r="212" spans="1:3" ht="15.75">
      <c r="A212" s="1621">
        <v>7759</v>
      </c>
      <c r="B212" s="1625" t="s">
        <v>91</v>
      </c>
      <c r="C212" s="1621">
        <v>7759</v>
      </c>
    </row>
    <row r="213" spans="1:3" ht="15.75">
      <c r="A213" s="1621">
        <v>7761</v>
      </c>
      <c r="B213" s="1624" t="s">
        <v>92</v>
      </c>
      <c r="C213" s="1621">
        <v>7761</v>
      </c>
    </row>
    <row r="214" spans="1:3" ht="15.75">
      <c r="A214" s="1621">
        <v>7762</v>
      </c>
      <c r="B214" s="1624" t="s">
        <v>93</v>
      </c>
      <c r="C214" s="1621">
        <v>7762</v>
      </c>
    </row>
    <row r="215" spans="1:3" ht="15.75">
      <c r="A215" s="1621">
        <v>7768</v>
      </c>
      <c r="B215" s="1624" t="s">
        <v>94</v>
      </c>
      <c r="C215" s="1621">
        <v>7768</v>
      </c>
    </row>
    <row r="216" spans="1:3" ht="15.75">
      <c r="A216" s="1621">
        <v>8801</v>
      </c>
      <c r="B216" s="1627" t="s">
        <v>95</v>
      </c>
      <c r="C216" s="1621">
        <v>8801</v>
      </c>
    </row>
    <row r="217" spans="1:3" ht="15.75">
      <c r="A217" s="1621">
        <v>8802</v>
      </c>
      <c r="B217" s="1624" t="s">
        <v>96</v>
      </c>
      <c r="C217" s="1621">
        <v>8802</v>
      </c>
    </row>
    <row r="218" spans="1:3" ht="15.75">
      <c r="A218" s="1621">
        <v>8803</v>
      </c>
      <c r="B218" s="1624" t="s">
        <v>97</v>
      </c>
      <c r="C218" s="1621">
        <v>8803</v>
      </c>
    </row>
    <row r="219" spans="1:3" ht="15.75">
      <c r="A219" s="1621">
        <v>8804</v>
      </c>
      <c r="B219" s="1624" t="s">
        <v>98</v>
      </c>
      <c r="C219" s="1621">
        <v>8804</v>
      </c>
    </row>
    <row r="220" spans="1:3" ht="15.75">
      <c r="A220" s="1621">
        <v>8805</v>
      </c>
      <c r="B220" s="1626" t="s">
        <v>99</v>
      </c>
      <c r="C220" s="1621">
        <v>8805</v>
      </c>
    </row>
    <row r="221" spans="1:3" ht="15.75">
      <c r="A221" s="1621">
        <v>8807</v>
      </c>
      <c r="B221" s="1632" t="s">
        <v>100</v>
      </c>
      <c r="C221" s="1621">
        <v>8807</v>
      </c>
    </row>
    <row r="222" spans="1:3" ht="15.75">
      <c r="A222" s="1621">
        <v>8808</v>
      </c>
      <c r="B222" s="1625" t="s">
        <v>101</v>
      </c>
      <c r="C222" s="1621">
        <v>8808</v>
      </c>
    </row>
    <row r="223" spans="1:3" ht="15.75">
      <c r="A223" s="1621">
        <v>8809</v>
      </c>
      <c r="B223" s="1625" t="s">
        <v>102</v>
      </c>
      <c r="C223" s="1621">
        <v>8809</v>
      </c>
    </row>
    <row r="224" spans="1:3" ht="15.75">
      <c r="A224" s="1621">
        <v>8811</v>
      </c>
      <c r="B224" s="1624" t="s">
        <v>103</v>
      </c>
      <c r="C224" s="1621">
        <v>8811</v>
      </c>
    </row>
    <row r="225" spans="1:3" ht="15.75">
      <c r="A225" s="1621">
        <v>8813</v>
      </c>
      <c r="B225" s="1625" t="s">
        <v>104</v>
      </c>
      <c r="C225" s="1621">
        <v>8813</v>
      </c>
    </row>
    <row r="226" spans="1:3" ht="15.75">
      <c r="A226" s="1621">
        <v>8814</v>
      </c>
      <c r="B226" s="1624" t="s">
        <v>105</v>
      </c>
      <c r="C226" s="1621">
        <v>8814</v>
      </c>
    </row>
    <row r="227" spans="1:3" ht="15.75">
      <c r="A227" s="1621">
        <v>8815</v>
      </c>
      <c r="B227" s="1624" t="s">
        <v>106</v>
      </c>
      <c r="C227" s="1621">
        <v>8815</v>
      </c>
    </row>
    <row r="228" spans="1:3" ht="15.75">
      <c r="A228" s="1621">
        <v>8816</v>
      </c>
      <c r="B228" s="1625" t="s">
        <v>107</v>
      </c>
      <c r="C228" s="1621">
        <v>8816</v>
      </c>
    </row>
    <row r="229" spans="1:3" ht="15.75">
      <c r="A229" s="1621">
        <v>8817</v>
      </c>
      <c r="B229" s="1625" t="s">
        <v>108</v>
      </c>
      <c r="C229" s="1621">
        <v>8817</v>
      </c>
    </row>
    <row r="230" spans="1:3" ht="15.75">
      <c r="A230" s="1621">
        <v>8821</v>
      </c>
      <c r="B230" s="1625" t="s">
        <v>109</v>
      </c>
      <c r="C230" s="1621">
        <v>8821</v>
      </c>
    </row>
    <row r="231" spans="1:3" ht="15.75">
      <c r="A231" s="1621">
        <v>8824</v>
      </c>
      <c r="B231" s="1627" t="s">
        <v>110</v>
      </c>
      <c r="C231" s="1621">
        <v>8824</v>
      </c>
    </row>
    <row r="232" spans="1:3" ht="15.75">
      <c r="A232" s="1621">
        <v>8825</v>
      </c>
      <c r="B232" s="1627" t="s">
        <v>111</v>
      </c>
      <c r="C232" s="1621">
        <v>8825</v>
      </c>
    </row>
    <row r="233" spans="1:3" ht="15.75">
      <c r="A233" s="1621">
        <v>8826</v>
      </c>
      <c r="B233" s="1627" t="s">
        <v>112</v>
      </c>
      <c r="C233" s="1621">
        <v>8826</v>
      </c>
    </row>
    <row r="234" spans="1:3" ht="15.75">
      <c r="A234" s="1621">
        <v>8827</v>
      </c>
      <c r="B234" s="1627" t="s">
        <v>113</v>
      </c>
      <c r="C234" s="1621">
        <v>8827</v>
      </c>
    </row>
    <row r="235" spans="1:3" ht="15.75">
      <c r="A235" s="1621">
        <v>8828</v>
      </c>
      <c r="B235" s="1624" t="s">
        <v>114</v>
      </c>
      <c r="C235" s="1621">
        <v>8828</v>
      </c>
    </row>
    <row r="236" spans="1:3" ht="15.75">
      <c r="A236" s="1621">
        <v>8829</v>
      </c>
      <c r="B236" s="1624" t="s">
        <v>115</v>
      </c>
      <c r="C236" s="1621">
        <v>8829</v>
      </c>
    </row>
    <row r="237" spans="1:3" ht="15.75">
      <c r="A237" s="1621">
        <v>8831</v>
      </c>
      <c r="B237" s="1624" t="s">
        <v>116</v>
      </c>
      <c r="C237" s="1621">
        <v>8831</v>
      </c>
    </row>
    <row r="238" spans="1:3" ht="15.75">
      <c r="A238" s="1621">
        <v>8832</v>
      </c>
      <c r="B238" s="1625" t="s">
        <v>117</v>
      </c>
      <c r="C238" s="1621">
        <v>8832</v>
      </c>
    </row>
    <row r="239" spans="1:3" ht="15.75">
      <c r="A239" s="1621">
        <v>8833</v>
      </c>
      <c r="B239" s="1624" t="s">
        <v>118</v>
      </c>
      <c r="C239" s="1621">
        <v>8833</v>
      </c>
    </row>
    <row r="240" spans="1:3" ht="15.75">
      <c r="A240" s="1621">
        <v>8834</v>
      </c>
      <c r="B240" s="1625" t="s">
        <v>119</v>
      </c>
      <c r="C240" s="1621">
        <v>8834</v>
      </c>
    </row>
    <row r="241" spans="1:3" ht="15.75">
      <c r="A241" s="1621">
        <v>8835</v>
      </c>
      <c r="B241" s="1625" t="s">
        <v>590</v>
      </c>
      <c r="C241" s="1621">
        <v>8835</v>
      </c>
    </row>
    <row r="242" spans="1:3" ht="15.75">
      <c r="A242" s="1621">
        <v>8836</v>
      </c>
      <c r="B242" s="1624" t="s">
        <v>591</v>
      </c>
      <c r="C242" s="1621">
        <v>8836</v>
      </c>
    </row>
    <row r="243" spans="1:3" ht="15.75">
      <c r="A243" s="1621">
        <v>8837</v>
      </c>
      <c r="B243" s="1624" t="s">
        <v>592</v>
      </c>
      <c r="C243" s="1621">
        <v>8837</v>
      </c>
    </row>
    <row r="244" spans="1:3" ht="15.75">
      <c r="A244" s="1621">
        <v>8838</v>
      </c>
      <c r="B244" s="1624" t="s">
        <v>593</v>
      </c>
      <c r="C244" s="1621">
        <v>8838</v>
      </c>
    </row>
    <row r="245" spans="1:3" ht="15.75">
      <c r="A245" s="1621">
        <v>8839</v>
      </c>
      <c r="B245" s="1625" t="s">
        <v>594</v>
      </c>
      <c r="C245" s="1621">
        <v>8839</v>
      </c>
    </row>
    <row r="246" spans="1:3" ht="15.75">
      <c r="A246" s="1621">
        <v>8845</v>
      </c>
      <c r="B246" s="1626" t="s">
        <v>595</v>
      </c>
      <c r="C246" s="1621">
        <v>8845</v>
      </c>
    </row>
    <row r="247" spans="1:3" ht="15.75">
      <c r="A247" s="1621">
        <v>8848</v>
      </c>
      <c r="B247" s="1632" t="s">
        <v>596</v>
      </c>
      <c r="C247" s="1621">
        <v>8848</v>
      </c>
    </row>
    <row r="248" spans="1:3" ht="15.75">
      <c r="A248" s="1621">
        <v>8849</v>
      </c>
      <c r="B248" s="1624" t="s">
        <v>597</v>
      </c>
      <c r="C248" s="1621">
        <v>8849</v>
      </c>
    </row>
    <row r="249" spans="1:3" ht="15.75">
      <c r="A249" s="1621">
        <v>8851</v>
      </c>
      <c r="B249" s="1624" t="s">
        <v>598</v>
      </c>
      <c r="C249" s="1621">
        <v>8851</v>
      </c>
    </row>
    <row r="250" spans="1:3" ht="15.75">
      <c r="A250" s="1621">
        <v>8852</v>
      </c>
      <c r="B250" s="1624" t="s">
        <v>599</v>
      </c>
      <c r="C250" s="1621">
        <v>8852</v>
      </c>
    </row>
    <row r="251" spans="1:3" ht="15.75">
      <c r="A251" s="1621">
        <v>8853</v>
      </c>
      <c r="B251" s="1624" t="s">
        <v>600</v>
      </c>
      <c r="C251" s="1621">
        <v>8853</v>
      </c>
    </row>
    <row r="252" spans="1:3" ht="15.75">
      <c r="A252" s="1621">
        <v>8855</v>
      </c>
      <c r="B252" s="1626" t="s">
        <v>601</v>
      </c>
      <c r="C252" s="1621">
        <v>8855</v>
      </c>
    </row>
    <row r="253" spans="1:3" ht="15.75">
      <c r="A253" s="1621">
        <v>8858</v>
      </c>
      <c r="B253" s="1635" t="s">
        <v>602</v>
      </c>
      <c r="C253" s="1621">
        <v>8858</v>
      </c>
    </row>
    <row r="254" spans="1:3" ht="15.75">
      <c r="A254" s="1621">
        <v>8859</v>
      </c>
      <c r="B254" s="1625" t="s">
        <v>603</v>
      </c>
      <c r="C254" s="1621">
        <v>8859</v>
      </c>
    </row>
    <row r="255" spans="1:3" ht="15.75">
      <c r="A255" s="1621">
        <v>8861</v>
      </c>
      <c r="B255" s="1624" t="s">
        <v>604</v>
      </c>
      <c r="C255" s="1621">
        <v>8861</v>
      </c>
    </row>
    <row r="256" spans="1:3" ht="15.75">
      <c r="A256" s="1621">
        <v>8862</v>
      </c>
      <c r="B256" s="1625" t="s">
        <v>605</v>
      </c>
      <c r="C256" s="1621">
        <v>8862</v>
      </c>
    </row>
    <row r="257" spans="1:3" ht="15.75">
      <c r="A257" s="1621">
        <v>8863</v>
      </c>
      <c r="B257" s="1625" t="s">
        <v>606</v>
      </c>
      <c r="C257" s="1621">
        <v>8863</v>
      </c>
    </row>
    <row r="258" spans="1:3" ht="15.75">
      <c r="A258" s="1621">
        <v>8864</v>
      </c>
      <c r="B258" s="1624" t="s">
        <v>607</v>
      </c>
      <c r="C258" s="1621">
        <v>8864</v>
      </c>
    </row>
    <row r="259" spans="1:3" ht="15.75">
      <c r="A259" s="1621">
        <v>8865</v>
      </c>
      <c r="B259" s="1625" t="s">
        <v>608</v>
      </c>
      <c r="C259" s="1621">
        <v>8865</v>
      </c>
    </row>
    <row r="260" spans="1:3" ht="15.75">
      <c r="A260" s="1621">
        <v>8866</v>
      </c>
      <c r="B260" s="1625" t="s">
        <v>44</v>
      </c>
      <c r="C260" s="1621">
        <v>8866</v>
      </c>
    </row>
    <row r="261" spans="1:3" ht="15.75">
      <c r="A261" s="1621">
        <v>8867</v>
      </c>
      <c r="B261" s="1625" t="s">
        <v>45</v>
      </c>
      <c r="C261" s="1621">
        <v>8867</v>
      </c>
    </row>
    <row r="262" spans="1:3" ht="15.75">
      <c r="A262" s="1621">
        <v>8868</v>
      </c>
      <c r="B262" s="1625" t="s">
        <v>46</v>
      </c>
      <c r="C262" s="1621">
        <v>8868</v>
      </c>
    </row>
    <row r="263" spans="1:3" ht="15.75">
      <c r="A263" s="1621">
        <v>8869</v>
      </c>
      <c r="B263" s="1624" t="s">
        <v>47</v>
      </c>
      <c r="C263" s="1621">
        <v>8869</v>
      </c>
    </row>
    <row r="264" spans="1:3" ht="15.75">
      <c r="A264" s="1621">
        <v>8871</v>
      </c>
      <c r="B264" s="1625" t="s">
        <v>48</v>
      </c>
      <c r="C264" s="1621">
        <v>8871</v>
      </c>
    </row>
    <row r="265" spans="1:3" ht="15.75">
      <c r="A265" s="1621">
        <v>8872</v>
      </c>
      <c r="B265" s="1625" t="s">
        <v>616</v>
      </c>
      <c r="C265" s="1621">
        <v>8872</v>
      </c>
    </row>
    <row r="266" spans="1:3" ht="15.75">
      <c r="A266" s="1621">
        <v>8873</v>
      </c>
      <c r="B266" s="1625" t="s">
        <v>617</v>
      </c>
      <c r="C266" s="1621">
        <v>8873</v>
      </c>
    </row>
    <row r="267" spans="1:3" ht="16.5" customHeight="1">
      <c r="A267" s="1621">
        <v>8875</v>
      </c>
      <c r="B267" s="1625" t="s">
        <v>618</v>
      </c>
      <c r="C267" s="1621">
        <v>8875</v>
      </c>
    </row>
    <row r="268" spans="1:3" ht="15.75">
      <c r="A268" s="1621">
        <v>8876</v>
      </c>
      <c r="B268" s="1625" t="s">
        <v>619</v>
      </c>
      <c r="C268" s="1621">
        <v>8876</v>
      </c>
    </row>
    <row r="269" spans="1:3" ht="15.75">
      <c r="A269" s="1621">
        <v>8877</v>
      </c>
      <c r="B269" s="1624" t="s">
        <v>620</v>
      </c>
      <c r="C269" s="1621">
        <v>8877</v>
      </c>
    </row>
    <row r="270" spans="1:3" ht="15.75">
      <c r="A270" s="1621">
        <v>8878</v>
      </c>
      <c r="B270" s="1635" t="s">
        <v>621</v>
      </c>
      <c r="C270" s="1621">
        <v>8878</v>
      </c>
    </row>
    <row r="271" spans="1:3" ht="15.75">
      <c r="A271" s="1621">
        <v>8885</v>
      </c>
      <c r="B271" s="1627" t="s">
        <v>622</v>
      </c>
      <c r="C271" s="1621">
        <v>8885</v>
      </c>
    </row>
    <row r="272" spans="1:3" ht="15.75">
      <c r="A272" s="1621">
        <v>8888</v>
      </c>
      <c r="B272" s="1624" t="s">
        <v>623</v>
      </c>
      <c r="C272" s="1621">
        <v>8888</v>
      </c>
    </row>
    <row r="273" spans="1:3" ht="15.75">
      <c r="A273" s="1621">
        <v>8897</v>
      </c>
      <c r="B273" s="1624" t="s">
        <v>624</v>
      </c>
      <c r="C273" s="1621">
        <v>8897</v>
      </c>
    </row>
    <row r="274" spans="1:3" ht="15.75">
      <c r="A274" s="1621">
        <v>8898</v>
      </c>
      <c r="B274" s="1624" t="s">
        <v>625</v>
      </c>
      <c r="C274" s="1621">
        <v>8898</v>
      </c>
    </row>
    <row r="275" spans="1:3" ht="15.75">
      <c r="A275" s="1621">
        <v>9910</v>
      </c>
      <c r="B275" s="1627" t="s">
        <v>626</v>
      </c>
      <c r="C275" s="1621">
        <v>9910</v>
      </c>
    </row>
    <row r="276" spans="1:3" ht="15.75">
      <c r="A276" s="1621">
        <v>9997</v>
      </c>
      <c r="B276" s="1624" t="s">
        <v>627</v>
      </c>
      <c r="C276" s="1621">
        <v>9997</v>
      </c>
    </row>
    <row r="277" spans="1:3" ht="15.75">
      <c r="A277" s="1621">
        <v>9998</v>
      </c>
      <c r="B277" s="1624" t="s">
        <v>628</v>
      </c>
      <c r="C277" s="1621">
        <v>9998</v>
      </c>
    </row>
    <row r="278" ht="14.25"/>
    <row r="279" ht="14.25"/>
    <row r="280" ht="14.25"/>
    <row r="281" ht="14.25"/>
    <row r="282" spans="1:2" ht="14.25">
      <c r="A282" s="1611" t="s">
        <v>779</v>
      </c>
      <c r="B282" s="1611" t="s">
        <v>781</v>
      </c>
    </row>
    <row r="283" spans="1:3" ht="14.25">
      <c r="A283" s="1638" t="s">
        <v>629</v>
      </c>
      <c r="B283" s="1639"/>
      <c r="C283" s="1639"/>
    </row>
    <row r="284" spans="1:3" ht="14.25">
      <c r="A284" s="1640" t="s">
        <v>1198</v>
      </c>
      <c r="B284" s="1641"/>
      <c r="C284" s="1641"/>
    </row>
    <row r="285" spans="1:3" ht="14.25">
      <c r="A285" s="1642" t="s">
        <v>1199</v>
      </c>
      <c r="B285" s="1475" t="s">
        <v>1200</v>
      </c>
      <c r="C285" s="1475" t="s">
        <v>1198</v>
      </c>
    </row>
    <row r="286" spans="1:3" ht="14.25">
      <c r="A286" s="1642" t="s">
        <v>1201</v>
      </c>
      <c r="B286" s="1475" t="s">
        <v>1202</v>
      </c>
      <c r="C286" s="1475" t="s">
        <v>1198</v>
      </c>
    </row>
    <row r="287" spans="1:3" ht="14.25">
      <c r="A287" s="1642" t="s">
        <v>1203</v>
      </c>
      <c r="B287" s="1475" t="s">
        <v>1204</v>
      </c>
      <c r="C287" s="1475" t="s">
        <v>1198</v>
      </c>
    </row>
    <row r="288" spans="1:3" ht="14.25">
      <c r="A288" s="1642" t="s">
        <v>1205</v>
      </c>
      <c r="B288" s="1475" t="s">
        <v>1206</v>
      </c>
      <c r="C288" s="1475" t="s">
        <v>1198</v>
      </c>
    </row>
    <row r="289" spans="1:3" ht="14.25">
      <c r="A289" s="1642" t="s">
        <v>1207</v>
      </c>
      <c r="B289" s="1475" t="s">
        <v>1208</v>
      </c>
      <c r="C289" s="1475" t="s">
        <v>1198</v>
      </c>
    </row>
    <row r="290" spans="1:3" ht="14.25">
      <c r="A290" s="1642" t="s">
        <v>1209</v>
      </c>
      <c r="B290" s="1475" t="s">
        <v>1210</v>
      </c>
      <c r="C290" s="1475" t="s">
        <v>1198</v>
      </c>
    </row>
    <row r="291" spans="1:3" ht="14.25">
      <c r="A291" s="1642" t="s">
        <v>1211</v>
      </c>
      <c r="B291" s="1475" t="s">
        <v>1212</v>
      </c>
      <c r="C291" s="1475" t="s">
        <v>1198</v>
      </c>
    </row>
    <row r="292" spans="1:3" ht="14.25">
      <c r="A292" s="1642" t="s">
        <v>1213</v>
      </c>
      <c r="B292" s="1475" t="s">
        <v>1214</v>
      </c>
      <c r="C292" s="1475" t="s">
        <v>1198</v>
      </c>
    </row>
    <row r="293" spans="1:3" ht="14.25">
      <c r="A293" s="1642" t="s">
        <v>1215</v>
      </c>
      <c r="B293" s="1475" t="s">
        <v>1216</v>
      </c>
      <c r="C293" s="1475" t="s">
        <v>1198</v>
      </c>
    </row>
    <row r="294" spans="1:3" ht="14.25">
      <c r="A294" s="1642" t="s">
        <v>1217</v>
      </c>
      <c r="B294" s="1475" t="s">
        <v>1218</v>
      </c>
      <c r="C294" s="1475" t="s">
        <v>1198</v>
      </c>
    </row>
    <row r="295" spans="1:3" ht="14.25">
      <c r="A295" s="1642" t="s">
        <v>1219</v>
      </c>
      <c r="B295" s="1475" t="s">
        <v>1220</v>
      </c>
      <c r="C295" s="1475" t="s">
        <v>1198</v>
      </c>
    </row>
    <row r="296" spans="1:3" ht="14.25">
      <c r="A296" s="1642" t="s">
        <v>1221</v>
      </c>
      <c r="B296" s="1475">
        <v>98315</v>
      </c>
      <c r="C296" s="1475" t="s">
        <v>1198</v>
      </c>
    </row>
    <row r="297" spans="1:3" ht="14.25">
      <c r="A297" s="1640" t="s">
        <v>1222</v>
      </c>
      <c r="B297" s="1643"/>
      <c r="C297" s="1643"/>
    </row>
    <row r="298" spans="1:3" ht="14.25">
      <c r="A298" s="1642" t="s">
        <v>630</v>
      </c>
      <c r="B298" s="1475" t="s">
        <v>631</v>
      </c>
      <c r="C298" s="1475" t="s">
        <v>1222</v>
      </c>
    </row>
    <row r="299" spans="1:3" ht="14.25">
      <c r="A299" s="1642" t="s">
        <v>2035</v>
      </c>
      <c r="B299" s="1475" t="s">
        <v>632</v>
      </c>
      <c r="C299" s="1475" t="s">
        <v>1222</v>
      </c>
    </row>
    <row r="300" spans="1:3" ht="14.25">
      <c r="A300" s="1642" t="s">
        <v>633</v>
      </c>
      <c r="B300" s="1475" t="s">
        <v>634</v>
      </c>
      <c r="C300" s="1475" t="s">
        <v>1222</v>
      </c>
    </row>
    <row r="301" spans="1:3" ht="14.25">
      <c r="A301" s="1642" t="s">
        <v>635</v>
      </c>
      <c r="B301" s="1475" t="s">
        <v>636</v>
      </c>
      <c r="C301" s="1475" t="s">
        <v>1222</v>
      </c>
    </row>
    <row r="302" spans="1:3" ht="14.25">
      <c r="A302" s="1642" t="s">
        <v>637</v>
      </c>
      <c r="B302" s="1475" t="s">
        <v>638</v>
      </c>
      <c r="C302" s="1475" t="s">
        <v>1222</v>
      </c>
    </row>
    <row r="303" spans="1:3" ht="14.25">
      <c r="A303" s="1642" t="s">
        <v>2036</v>
      </c>
      <c r="B303" s="1475" t="s">
        <v>639</v>
      </c>
      <c r="C303" s="1475" t="s">
        <v>1222</v>
      </c>
    </row>
    <row r="304" spans="1:3" ht="14.25">
      <c r="A304" s="1642" t="s">
        <v>640</v>
      </c>
      <c r="B304" s="1475" t="s">
        <v>641</v>
      </c>
      <c r="C304" s="1475" t="s">
        <v>1222</v>
      </c>
    </row>
    <row r="305" spans="1:3" ht="14.25">
      <c r="A305" s="1642" t="s">
        <v>642</v>
      </c>
      <c r="B305" s="1475" t="s">
        <v>643</v>
      </c>
      <c r="C305" s="1475" t="s">
        <v>1222</v>
      </c>
    </row>
    <row r="306" spans="1:3" ht="14.25">
      <c r="A306" s="1640" t="s">
        <v>2045</v>
      </c>
      <c r="B306" s="1475"/>
      <c r="C306" s="1475"/>
    </row>
    <row r="307" spans="1:3" ht="14.25">
      <c r="A307" s="1642" t="s">
        <v>2046</v>
      </c>
      <c r="B307" s="1475" t="s">
        <v>2047</v>
      </c>
      <c r="C307" s="1475" t="s">
        <v>2045</v>
      </c>
    </row>
    <row r="308" spans="1:3" ht="14.25">
      <c r="A308" s="1642" t="s">
        <v>2048</v>
      </c>
      <c r="B308" s="1475" t="s">
        <v>2049</v>
      </c>
      <c r="C308" s="1475" t="s">
        <v>2045</v>
      </c>
    </row>
    <row r="309" spans="1:3" ht="14.25">
      <c r="A309" s="1642" t="s">
        <v>2050</v>
      </c>
      <c r="B309" s="1475" t="s">
        <v>2051</v>
      </c>
      <c r="C309" s="1475" t="s">
        <v>2045</v>
      </c>
    </row>
    <row r="310" spans="1:3" ht="14.25">
      <c r="A310" s="1642" t="s">
        <v>2052</v>
      </c>
      <c r="B310" s="1475" t="s">
        <v>2053</v>
      </c>
      <c r="C310" s="1475" t="s">
        <v>2045</v>
      </c>
    </row>
    <row r="311" spans="1:3" ht="14.25">
      <c r="A311" s="1642" t="s">
        <v>2054</v>
      </c>
      <c r="B311" s="1475" t="s">
        <v>2055</v>
      </c>
      <c r="C311" s="1475" t="s">
        <v>2045</v>
      </c>
    </row>
    <row r="312" spans="1:3" ht="14.25">
      <c r="A312" s="1642" t="s">
        <v>2056</v>
      </c>
      <c r="B312" s="1475" t="s">
        <v>2057</v>
      </c>
      <c r="C312" s="1475" t="s">
        <v>2045</v>
      </c>
    </row>
    <row r="313" spans="1:3" ht="14.25">
      <c r="A313" s="1642" t="s">
        <v>2058</v>
      </c>
      <c r="B313" s="1475" t="s">
        <v>2059</v>
      </c>
      <c r="C313" s="1475" t="s">
        <v>2045</v>
      </c>
    </row>
    <row r="314" spans="1:3" ht="14.25">
      <c r="A314" s="1642" t="s">
        <v>2060</v>
      </c>
      <c r="B314" s="1475" t="s">
        <v>2061</v>
      </c>
      <c r="C314" s="1475" t="s">
        <v>2045</v>
      </c>
    </row>
    <row r="315" spans="1:3" ht="14.25">
      <c r="A315" s="1642" t="s">
        <v>2062</v>
      </c>
      <c r="B315" s="1475" t="s">
        <v>2063</v>
      </c>
      <c r="C315" s="1475" t="s">
        <v>2045</v>
      </c>
    </row>
    <row r="316" spans="1:3" ht="14.25">
      <c r="A316" s="1642" t="s">
        <v>2064</v>
      </c>
      <c r="B316" s="1475" t="s">
        <v>2065</v>
      </c>
      <c r="C316" s="1475" t="s">
        <v>2045</v>
      </c>
    </row>
    <row r="317" spans="1:3" ht="14.25">
      <c r="A317" s="1642" t="s">
        <v>2066</v>
      </c>
      <c r="B317" s="1475" t="s">
        <v>2067</v>
      </c>
      <c r="C317" s="1475" t="s">
        <v>2045</v>
      </c>
    </row>
    <row r="318" spans="1:3" ht="14.25">
      <c r="A318" s="1642" t="s">
        <v>2068</v>
      </c>
      <c r="B318" s="1475" t="s">
        <v>2069</v>
      </c>
      <c r="C318" s="1475" t="s">
        <v>2045</v>
      </c>
    </row>
    <row r="319" spans="1:3" ht="14.25">
      <c r="A319" s="1642" t="s">
        <v>2070</v>
      </c>
      <c r="B319" s="1475">
        <v>99001</v>
      </c>
      <c r="C319" s="1475"/>
    </row>
    <row r="320" ht="14.25"/>
    <row r="321" ht="14.25"/>
    <row r="322" spans="1:2" ht="14.25">
      <c r="A322" s="1611" t="s">
        <v>779</v>
      </c>
      <c r="B322" s="1611" t="s">
        <v>780</v>
      </c>
    </row>
    <row r="323" ht="15.75">
      <c r="B323" s="1612" t="s">
        <v>1653</v>
      </c>
    </row>
    <row r="324" ht="18.75" thickBot="1">
      <c r="B324" s="1612" t="s">
        <v>1654</v>
      </c>
    </row>
    <row r="325" spans="1:2" ht="16.5">
      <c r="A325" s="1476" t="s">
        <v>1238</v>
      </c>
      <c r="B325" s="1477" t="s">
        <v>644</v>
      </c>
    </row>
    <row r="326" spans="1:2" ht="16.5">
      <c r="A326" s="1478" t="s">
        <v>1239</v>
      </c>
      <c r="B326" s="1479" t="s">
        <v>645</v>
      </c>
    </row>
    <row r="327" spans="1:2" ht="16.5">
      <c r="A327" s="1478" t="s">
        <v>1240</v>
      </c>
      <c r="B327" s="1480" t="s">
        <v>646</v>
      </c>
    </row>
    <row r="328" spans="1:2" ht="16.5">
      <c r="A328" s="1478" t="s">
        <v>1241</v>
      </c>
      <c r="B328" s="1480" t="s">
        <v>647</v>
      </c>
    </row>
    <row r="329" spans="1:2" ht="16.5">
      <c r="A329" s="1478" t="s">
        <v>1242</v>
      </c>
      <c r="B329" s="1480" t="s">
        <v>648</v>
      </c>
    </row>
    <row r="330" spans="1:2" ht="16.5">
      <c r="A330" s="1478" t="s">
        <v>1243</v>
      </c>
      <c r="B330" s="1480" t="s">
        <v>649</v>
      </c>
    </row>
    <row r="331" spans="1:2" ht="16.5">
      <c r="A331" s="1478" t="s">
        <v>1244</v>
      </c>
      <c r="B331" s="1480" t="s">
        <v>650</v>
      </c>
    </row>
    <row r="332" spans="1:2" ht="16.5">
      <c r="A332" s="1478" t="s">
        <v>1245</v>
      </c>
      <c r="B332" s="1480" t="s">
        <v>651</v>
      </c>
    </row>
    <row r="333" spans="1:2" ht="16.5">
      <c r="A333" s="1478" t="s">
        <v>1246</v>
      </c>
      <c r="B333" s="1480" t="s">
        <v>652</v>
      </c>
    </row>
    <row r="334" spans="1:2" ht="16.5">
      <c r="A334" s="1478" t="s">
        <v>1247</v>
      </c>
      <c r="B334" s="1480" t="s">
        <v>653</v>
      </c>
    </row>
    <row r="335" spans="1:2" ht="16.5">
      <c r="A335" s="1478" t="s">
        <v>1248</v>
      </c>
      <c r="B335" s="1480" t="s">
        <v>654</v>
      </c>
    </row>
    <row r="336" spans="1:2" ht="16.5">
      <c r="A336" s="1478" t="s">
        <v>1249</v>
      </c>
      <c r="B336" s="1481" t="s">
        <v>655</v>
      </c>
    </row>
    <row r="337" spans="1:2" ht="16.5">
      <c r="A337" s="1478" t="s">
        <v>1250</v>
      </c>
      <c r="B337" s="1481" t="s">
        <v>656</v>
      </c>
    </row>
    <row r="338" spans="1:256" ht="16.5">
      <c r="A338" s="1478" t="s">
        <v>1251</v>
      </c>
      <c r="B338" s="1480" t="s">
        <v>657</v>
      </c>
      <c r="E338" s="1644"/>
      <c r="F338" s="1644"/>
      <c r="G338" s="1644"/>
      <c r="H338" s="1644"/>
      <c r="I338" s="1644"/>
      <c r="J338" s="1644"/>
      <c r="K338" s="1644"/>
      <c r="L338" s="1644"/>
      <c r="M338" s="1644"/>
      <c r="N338" s="1644"/>
      <c r="O338" s="1644"/>
      <c r="P338" s="1644"/>
      <c r="Q338" s="1644"/>
      <c r="R338" s="1644"/>
      <c r="S338" s="1644"/>
      <c r="T338" s="1644"/>
      <c r="U338" s="1644"/>
      <c r="V338" s="1644"/>
      <c r="W338" s="1644"/>
      <c r="X338" s="1644"/>
      <c r="Y338" s="1644"/>
      <c r="Z338" s="1644"/>
      <c r="AA338" s="1644"/>
      <c r="AB338" s="1644"/>
      <c r="AC338" s="1644"/>
      <c r="AD338" s="1644"/>
      <c r="AE338" s="1644"/>
      <c r="AF338" s="1644"/>
      <c r="AG338" s="1644"/>
      <c r="AH338" s="1644"/>
      <c r="AI338" s="1644"/>
      <c r="AJ338" s="1644"/>
      <c r="AK338" s="1644"/>
      <c r="AL338" s="1644"/>
      <c r="AM338" s="1644"/>
      <c r="AN338" s="1644"/>
      <c r="AO338" s="1644"/>
      <c r="AP338" s="1644"/>
      <c r="AQ338" s="1644"/>
      <c r="AR338" s="1644"/>
      <c r="AS338" s="1644"/>
      <c r="AT338" s="1644"/>
      <c r="AU338" s="1644"/>
      <c r="AV338" s="1644"/>
      <c r="AW338" s="1644"/>
      <c r="AX338" s="1644"/>
      <c r="AY338" s="1644"/>
      <c r="AZ338" s="1644"/>
      <c r="BA338" s="1644"/>
      <c r="BB338" s="1644"/>
      <c r="BC338" s="1644"/>
      <c r="BD338" s="1644"/>
      <c r="BE338" s="1644"/>
      <c r="BF338" s="1644"/>
      <c r="BG338" s="1644"/>
      <c r="BH338" s="1644"/>
      <c r="BI338" s="1644"/>
      <c r="BJ338" s="1644"/>
      <c r="BK338" s="1644"/>
      <c r="BL338" s="1644"/>
      <c r="BM338" s="1644"/>
      <c r="BN338" s="1644"/>
      <c r="BO338" s="1644"/>
      <c r="BP338" s="1644"/>
      <c r="BQ338" s="1644"/>
      <c r="BR338" s="1644"/>
      <c r="BS338" s="1644"/>
      <c r="BT338" s="1644"/>
      <c r="BU338" s="1644"/>
      <c r="BV338" s="1644"/>
      <c r="BW338" s="1644"/>
      <c r="BX338" s="1644"/>
      <c r="BY338" s="1644"/>
      <c r="BZ338" s="1644"/>
      <c r="CA338" s="1644"/>
      <c r="CB338" s="1644"/>
      <c r="CC338" s="1644"/>
      <c r="CD338" s="1644"/>
      <c r="CE338" s="1644"/>
      <c r="CF338" s="1644"/>
      <c r="CG338" s="1644"/>
      <c r="CH338" s="1644"/>
      <c r="CI338" s="1644"/>
      <c r="CJ338" s="1644"/>
      <c r="CK338" s="1644"/>
      <c r="CL338" s="1644"/>
      <c r="CM338" s="1644"/>
      <c r="CN338" s="1644"/>
      <c r="CO338" s="1644"/>
      <c r="CP338" s="1644"/>
      <c r="CQ338" s="1644"/>
      <c r="CR338" s="1644"/>
      <c r="CS338" s="1644"/>
      <c r="CT338" s="1644"/>
      <c r="CU338" s="1644"/>
      <c r="CV338" s="1644"/>
      <c r="CW338" s="1644"/>
      <c r="CX338" s="1644"/>
      <c r="CY338" s="1644"/>
      <c r="CZ338" s="1644"/>
      <c r="DA338" s="1644"/>
      <c r="DB338" s="1644"/>
      <c r="DC338" s="1644"/>
      <c r="DD338" s="1644"/>
      <c r="DE338" s="1644"/>
      <c r="DF338" s="1644"/>
      <c r="DG338" s="1644"/>
      <c r="DH338" s="1644"/>
      <c r="DI338" s="1644"/>
      <c r="DJ338" s="1644"/>
      <c r="DK338" s="1644"/>
      <c r="DL338" s="1644"/>
      <c r="DM338" s="1644"/>
      <c r="DN338" s="1644"/>
      <c r="DO338" s="1644"/>
      <c r="DP338" s="1644"/>
      <c r="DQ338" s="1644"/>
      <c r="DR338" s="1644"/>
      <c r="DS338" s="1644"/>
      <c r="DT338" s="1644"/>
      <c r="DU338" s="1644"/>
      <c r="DV338" s="1644"/>
      <c r="DW338" s="1644"/>
      <c r="DX338" s="1644"/>
      <c r="DY338" s="1644"/>
      <c r="DZ338" s="1644"/>
      <c r="EA338" s="1644"/>
      <c r="EB338" s="1644"/>
      <c r="EC338" s="1644"/>
      <c r="ED338" s="1644"/>
      <c r="EE338" s="1644"/>
      <c r="EF338" s="1644"/>
      <c r="EG338" s="1644"/>
      <c r="EH338" s="1644"/>
      <c r="EI338" s="1644"/>
      <c r="EJ338" s="1644"/>
      <c r="EK338" s="1644"/>
      <c r="EL338" s="1644"/>
      <c r="EM338" s="1644"/>
      <c r="EN338" s="1644"/>
      <c r="EO338" s="1644"/>
      <c r="EP338" s="1644"/>
      <c r="EQ338" s="1644"/>
      <c r="ER338" s="1644"/>
      <c r="ES338" s="1644"/>
      <c r="ET338" s="1644"/>
      <c r="EU338" s="1644"/>
      <c r="EV338" s="1644"/>
      <c r="EW338" s="1644"/>
      <c r="EX338" s="1644"/>
      <c r="EY338" s="1644"/>
      <c r="EZ338" s="1644"/>
      <c r="FA338" s="1644"/>
      <c r="FB338" s="1644"/>
      <c r="FC338" s="1644"/>
      <c r="FD338" s="1644"/>
      <c r="FE338" s="1644"/>
      <c r="FF338" s="1644"/>
      <c r="FG338" s="1644"/>
      <c r="FH338" s="1644"/>
      <c r="FI338" s="1644"/>
      <c r="FJ338" s="1644"/>
      <c r="FK338" s="1644"/>
      <c r="FL338" s="1644"/>
      <c r="FM338" s="1644"/>
      <c r="FN338" s="1644"/>
      <c r="FO338" s="1644"/>
      <c r="FP338" s="1644"/>
      <c r="FQ338" s="1644"/>
      <c r="FR338" s="1644"/>
      <c r="FS338" s="1644"/>
      <c r="FT338" s="1644"/>
      <c r="FU338" s="1644"/>
      <c r="FV338" s="1644"/>
      <c r="FW338" s="1644"/>
      <c r="FX338" s="1644"/>
      <c r="FY338" s="1644"/>
      <c r="FZ338" s="1644"/>
      <c r="GA338" s="1644"/>
      <c r="GB338" s="1644"/>
      <c r="GC338" s="1644"/>
      <c r="GD338" s="1644"/>
      <c r="GE338" s="1644"/>
      <c r="GF338" s="1644"/>
      <c r="GG338" s="1644"/>
      <c r="GH338" s="1644"/>
      <c r="GI338" s="1644"/>
      <c r="GJ338" s="1644"/>
      <c r="GK338" s="1644"/>
      <c r="GL338" s="1644"/>
      <c r="GM338" s="1644"/>
      <c r="GN338" s="1644"/>
      <c r="GO338" s="1644"/>
      <c r="GP338" s="1644"/>
      <c r="GQ338" s="1644"/>
      <c r="GR338" s="1644"/>
      <c r="GS338" s="1644"/>
      <c r="GT338" s="1644"/>
      <c r="GU338" s="1644"/>
      <c r="GV338" s="1644"/>
      <c r="GW338" s="1644"/>
      <c r="GX338" s="1644"/>
      <c r="GY338" s="1644"/>
      <c r="GZ338" s="1644"/>
      <c r="HA338" s="1644"/>
      <c r="HB338" s="1644"/>
      <c r="HC338" s="1644"/>
      <c r="HD338" s="1644"/>
      <c r="HE338" s="1644"/>
      <c r="HF338" s="1644"/>
      <c r="HG338" s="1644"/>
      <c r="HH338" s="1644"/>
      <c r="HI338" s="1644"/>
      <c r="HJ338" s="1644"/>
      <c r="HK338" s="1644"/>
      <c r="HL338" s="1644"/>
      <c r="HM338" s="1644"/>
      <c r="HN338" s="1644"/>
      <c r="HO338" s="1644"/>
      <c r="HP338" s="1644"/>
      <c r="HQ338" s="1644"/>
      <c r="HR338" s="1644"/>
      <c r="HS338" s="1644"/>
      <c r="HT338" s="1644"/>
      <c r="HU338" s="1644"/>
      <c r="HV338" s="1644"/>
      <c r="HW338" s="1644"/>
      <c r="HX338" s="1644"/>
      <c r="HY338" s="1644"/>
      <c r="HZ338" s="1644"/>
      <c r="IA338" s="1644"/>
      <c r="IB338" s="1644"/>
      <c r="IC338" s="1644"/>
      <c r="ID338" s="1644"/>
      <c r="IE338" s="1644"/>
      <c r="IF338" s="1644"/>
      <c r="IG338" s="1644"/>
      <c r="IH338" s="1644"/>
      <c r="II338" s="1644"/>
      <c r="IJ338" s="1644"/>
      <c r="IK338" s="1644"/>
      <c r="IL338" s="1644"/>
      <c r="IM338" s="1644"/>
      <c r="IN338" s="1644"/>
      <c r="IO338" s="1644"/>
      <c r="IP338" s="1644"/>
      <c r="IQ338" s="1644"/>
      <c r="IR338" s="1644"/>
      <c r="IS338" s="1644"/>
      <c r="IT338" s="1644"/>
      <c r="IU338" s="1644"/>
      <c r="IV338" s="1644"/>
    </row>
    <row r="339" spans="1:2" ht="16.5">
      <c r="A339" s="1478" t="s">
        <v>1252</v>
      </c>
      <c r="B339" s="1480" t="s">
        <v>658</v>
      </c>
    </row>
    <row r="340" spans="1:2" ht="16.5">
      <c r="A340" s="1478" t="s">
        <v>1253</v>
      </c>
      <c r="B340" s="1480" t="s">
        <v>659</v>
      </c>
    </row>
    <row r="341" spans="1:2" ht="16.5">
      <c r="A341" s="1478" t="s">
        <v>1254</v>
      </c>
      <c r="B341" s="1480" t="s">
        <v>1223</v>
      </c>
    </row>
    <row r="342" spans="1:2" ht="16.5">
      <c r="A342" s="1478" t="s">
        <v>1255</v>
      </c>
      <c r="B342" s="1480" t="s">
        <v>1224</v>
      </c>
    </row>
    <row r="343" spans="1:2" ht="16.5">
      <c r="A343" s="1478" t="s">
        <v>1256</v>
      </c>
      <c r="B343" s="1480" t="s">
        <v>660</v>
      </c>
    </row>
    <row r="344" spans="1:2" ht="16.5">
      <c r="A344" s="1478" t="s">
        <v>1257</v>
      </c>
      <c r="B344" s="1480" t="s">
        <v>661</v>
      </c>
    </row>
    <row r="345" spans="1:2" ht="16.5">
      <c r="A345" s="1478" t="s">
        <v>1258</v>
      </c>
      <c r="B345" s="1480" t="s">
        <v>1225</v>
      </c>
    </row>
    <row r="346" spans="1:2" ht="16.5">
      <c r="A346" s="1478" t="s">
        <v>1259</v>
      </c>
      <c r="B346" s="1480" t="s">
        <v>662</v>
      </c>
    </row>
    <row r="347" spans="1:2" ht="16.5">
      <c r="A347" s="1478" t="s">
        <v>1260</v>
      </c>
      <c r="B347" s="1480" t="s">
        <v>663</v>
      </c>
    </row>
    <row r="348" spans="1:2" ht="30">
      <c r="A348" s="1482" t="s">
        <v>1261</v>
      </c>
      <c r="B348" s="1483" t="s">
        <v>72</v>
      </c>
    </row>
    <row r="349" spans="1:2" ht="16.5">
      <c r="A349" s="1484" t="s">
        <v>1262</v>
      </c>
      <c r="B349" s="1485" t="s">
        <v>73</v>
      </c>
    </row>
    <row r="350" spans="1:2" ht="16.5">
      <c r="A350" s="1484" t="s">
        <v>1263</v>
      </c>
      <c r="B350" s="1485" t="s">
        <v>74</v>
      </c>
    </row>
    <row r="351" spans="1:2" ht="16.5">
      <c r="A351" s="1484" t="s">
        <v>1264</v>
      </c>
      <c r="B351" s="1485" t="s">
        <v>1226</v>
      </c>
    </row>
    <row r="352" spans="1:2" ht="16.5">
      <c r="A352" s="1478" t="s">
        <v>1265</v>
      </c>
      <c r="B352" s="1480" t="s">
        <v>75</v>
      </c>
    </row>
    <row r="353" spans="1:2" ht="16.5">
      <c r="A353" s="1478" t="s">
        <v>1266</v>
      </c>
      <c r="B353" s="1480" t="s">
        <v>76</v>
      </c>
    </row>
    <row r="354" spans="1:2" ht="16.5">
      <c r="A354" s="1478" t="s">
        <v>1267</v>
      </c>
      <c r="B354" s="1480" t="s">
        <v>1227</v>
      </c>
    </row>
    <row r="355" spans="1:5" ht="16.5">
      <c r="A355" s="1478" t="s">
        <v>1268</v>
      </c>
      <c r="B355" s="1480" t="s">
        <v>77</v>
      </c>
      <c r="E355" s="1645"/>
    </row>
    <row r="356" spans="1:5" ht="16.5">
      <c r="A356" s="1478" t="s">
        <v>1269</v>
      </c>
      <c r="B356" s="1480" t="s">
        <v>78</v>
      </c>
      <c r="E356" s="1645"/>
    </row>
    <row r="357" spans="1:5" ht="16.5">
      <c r="A357" s="1478" t="s">
        <v>1270</v>
      </c>
      <c r="B357" s="1480" t="s">
        <v>79</v>
      </c>
      <c r="E357" s="1645"/>
    </row>
    <row r="358" spans="1:5" ht="16.5">
      <c r="A358" s="1478" t="s">
        <v>1271</v>
      </c>
      <c r="B358" s="1485" t="s">
        <v>80</v>
      </c>
      <c r="E358" s="1645"/>
    </row>
    <row r="359" spans="1:5" ht="16.5">
      <c r="A359" s="1478" t="s">
        <v>1272</v>
      </c>
      <c r="B359" s="1485" t="s">
        <v>81</v>
      </c>
      <c r="E359" s="1645"/>
    </row>
    <row r="360" spans="1:5" ht="16.5">
      <c r="A360" s="1478" t="s">
        <v>1273</v>
      </c>
      <c r="B360" s="1485" t="s">
        <v>1228</v>
      </c>
      <c r="E360" s="1645"/>
    </row>
    <row r="361" spans="1:5" ht="16.5">
      <c r="A361" s="1478" t="s">
        <v>1274</v>
      </c>
      <c r="B361" s="1480" t="s">
        <v>82</v>
      </c>
      <c r="E361" s="1645"/>
    </row>
    <row r="362" spans="1:5" ht="16.5">
      <c r="A362" s="1478" t="s">
        <v>1275</v>
      </c>
      <c r="B362" s="1480" t="s">
        <v>83</v>
      </c>
      <c r="E362" s="1645"/>
    </row>
    <row r="363" spans="1:5" ht="16.5">
      <c r="A363" s="1478" t="s">
        <v>1276</v>
      </c>
      <c r="B363" s="1485" t="s">
        <v>84</v>
      </c>
      <c r="E363" s="1645"/>
    </row>
    <row r="364" spans="1:5" ht="16.5">
      <c r="A364" s="1478" t="s">
        <v>1277</v>
      </c>
      <c r="B364" s="1480" t="s">
        <v>85</v>
      </c>
      <c r="E364" s="1645"/>
    </row>
    <row r="365" spans="1:5" ht="16.5">
      <c r="A365" s="1478" t="s">
        <v>1278</v>
      </c>
      <c r="B365" s="1480" t="s">
        <v>86</v>
      </c>
      <c r="E365" s="1645"/>
    </row>
    <row r="366" spans="1:5" ht="16.5">
      <c r="A366" s="1478" t="s">
        <v>1279</v>
      </c>
      <c r="B366" s="1480" t="s">
        <v>87</v>
      </c>
      <c r="E366" s="1645"/>
    </row>
    <row r="367" spans="1:5" ht="16.5">
      <c r="A367" s="1478" t="s">
        <v>1280</v>
      </c>
      <c r="B367" s="1480" t="s">
        <v>88</v>
      </c>
      <c r="E367" s="1645"/>
    </row>
    <row r="368" spans="1:5" ht="16.5">
      <c r="A368" s="1478" t="s">
        <v>1281</v>
      </c>
      <c r="B368" s="1480" t="s">
        <v>1229</v>
      </c>
      <c r="E368" s="1645"/>
    </row>
    <row r="369" spans="1:5" ht="16.5">
      <c r="A369" s="1478" t="s">
        <v>1981</v>
      </c>
      <c r="B369" s="1480" t="s">
        <v>1982</v>
      </c>
      <c r="E369" s="1645"/>
    </row>
    <row r="370" spans="1:5" ht="16.5">
      <c r="A370" s="1478" t="s">
        <v>2077</v>
      </c>
      <c r="B370" s="1480" t="s">
        <v>2078</v>
      </c>
      <c r="E370" s="1645"/>
    </row>
    <row r="371" spans="1:5" ht="16.5">
      <c r="A371" s="1478" t="s">
        <v>1282</v>
      </c>
      <c r="B371" s="1480" t="s">
        <v>445</v>
      </c>
      <c r="E371" s="1645"/>
    </row>
    <row r="372" spans="1:5" ht="16.5">
      <c r="A372" s="1486" t="s">
        <v>1283</v>
      </c>
      <c r="B372" s="1487" t="s">
        <v>446</v>
      </c>
      <c r="E372" s="1645"/>
    </row>
    <row r="373" spans="1:5" ht="16.5">
      <c r="A373" s="1488" t="s">
        <v>1284</v>
      </c>
      <c r="B373" s="1489" t="s">
        <v>447</v>
      </c>
      <c r="E373" s="1645"/>
    </row>
    <row r="374" spans="1:5" ht="16.5">
      <c r="A374" s="1488" t="s">
        <v>1285</v>
      </c>
      <c r="B374" s="1489" t="s">
        <v>448</v>
      </c>
      <c r="E374" s="1645"/>
    </row>
    <row r="375" spans="1:5" ht="16.5">
      <c r="A375" s="1488" t="s">
        <v>1286</v>
      </c>
      <c r="B375" s="1489" t="s">
        <v>449</v>
      </c>
      <c r="E375" s="1645"/>
    </row>
    <row r="376" spans="1:5" ht="17.25" thickBot="1">
      <c r="A376" s="1490" t="s">
        <v>1287</v>
      </c>
      <c r="B376" s="1491" t="s">
        <v>450</v>
      </c>
      <c r="E376" s="1645"/>
    </row>
    <row r="377" spans="1:5" ht="18">
      <c r="A377" s="1646"/>
      <c r="B377" s="1492" t="s">
        <v>1994</v>
      </c>
      <c r="E377" s="1645"/>
    </row>
    <row r="378" spans="1:5" ht="18">
      <c r="A378" s="1531"/>
      <c r="B378" s="1494" t="s">
        <v>1655</v>
      </c>
      <c r="E378" s="1645"/>
    </row>
    <row r="379" spans="1:5" ht="18">
      <c r="A379" s="1531"/>
      <c r="B379" s="1495" t="s">
        <v>1995</v>
      </c>
      <c r="E379" s="1645"/>
    </row>
    <row r="380" spans="1:5" ht="18">
      <c r="A380" s="1497" t="s">
        <v>1288</v>
      </c>
      <c r="B380" s="1496" t="s">
        <v>1996</v>
      </c>
      <c r="E380" s="1645"/>
    </row>
    <row r="381" spans="1:5" ht="18">
      <c r="A381" s="1497" t="s">
        <v>1289</v>
      </c>
      <c r="B381" s="1498" t="s">
        <v>1997</v>
      </c>
      <c r="E381" s="1645"/>
    </row>
    <row r="382" spans="1:5" ht="18">
      <c r="A382" s="1497" t="s">
        <v>1290</v>
      </c>
      <c r="B382" s="1499" t="s">
        <v>1998</v>
      </c>
      <c r="E382" s="1645"/>
    </row>
    <row r="383" spans="1:5" ht="18">
      <c r="A383" s="1497" t="s">
        <v>1291</v>
      </c>
      <c r="B383" s="1499" t="s">
        <v>1999</v>
      </c>
      <c r="E383" s="1645"/>
    </row>
    <row r="384" spans="1:5" ht="18">
      <c r="A384" s="1497" t="s">
        <v>1292</v>
      </c>
      <c r="B384" s="1499" t="s">
        <v>2000</v>
      </c>
      <c r="E384" s="1645"/>
    </row>
    <row r="385" spans="1:5" ht="18">
      <c r="A385" s="1497" t="s">
        <v>1293</v>
      </c>
      <c r="B385" s="1499" t="s">
        <v>2001</v>
      </c>
      <c r="E385" s="1645"/>
    </row>
    <row r="386" spans="1:5" ht="18">
      <c r="A386" s="1497" t="s">
        <v>1294</v>
      </c>
      <c r="B386" s="1499" t="s">
        <v>2002</v>
      </c>
      <c r="E386" s="1645"/>
    </row>
    <row r="387" spans="1:5" ht="18">
      <c r="A387" s="1497" t="s">
        <v>1295</v>
      </c>
      <c r="B387" s="1500" t="s">
        <v>2003</v>
      </c>
      <c r="E387" s="1645"/>
    </row>
    <row r="388" spans="1:5" ht="18">
      <c r="A388" s="1497" t="s">
        <v>1296</v>
      </c>
      <c r="B388" s="1500" t="s">
        <v>2004</v>
      </c>
      <c r="E388" s="1645"/>
    </row>
    <row r="389" spans="1:5" ht="18">
      <c r="A389" s="1497" t="s">
        <v>1297</v>
      </c>
      <c r="B389" s="1500" t="s">
        <v>2005</v>
      </c>
      <c r="E389" s="1645"/>
    </row>
    <row r="390" spans="1:5" ht="18">
      <c r="A390" s="1497" t="s">
        <v>1298</v>
      </c>
      <c r="B390" s="1500" t="s">
        <v>2006</v>
      </c>
      <c r="E390" s="1645"/>
    </row>
    <row r="391" spans="1:5" ht="18">
      <c r="A391" s="1497" t="s">
        <v>1299</v>
      </c>
      <c r="B391" s="1501" t="s">
        <v>2007</v>
      </c>
      <c r="E391" s="1645"/>
    </row>
    <row r="392" spans="1:5" ht="18">
      <c r="A392" s="1497" t="s">
        <v>1300</v>
      </c>
      <c r="B392" s="1501" t="s">
        <v>2008</v>
      </c>
      <c r="E392" s="1645"/>
    </row>
    <row r="393" spans="1:5" ht="18">
      <c r="A393" s="1497" t="s">
        <v>1301</v>
      </c>
      <c r="B393" s="1500" t="s">
        <v>2009</v>
      </c>
      <c r="E393" s="1645"/>
    </row>
    <row r="394" spans="1:5" ht="18">
      <c r="A394" s="1497" t="s">
        <v>1302</v>
      </c>
      <c r="B394" s="1500" t="s">
        <v>2010</v>
      </c>
      <c r="C394" s="1647" t="s">
        <v>179</v>
      </c>
      <c r="E394" s="1645"/>
    </row>
    <row r="395" spans="1:5" ht="18">
      <c r="A395" s="1497" t="s">
        <v>1303</v>
      </c>
      <c r="B395" s="1499" t="s">
        <v>2011</v>
      </c>
      <c r="C395" s="1647" t="s">
        <v>179</v>
      </c>
      <c r="E395" s="1645"/>
    </row>
    <row r="396" spans="1:5" ht="18">
      <c r="A396" s="1497" t="s">
        <v>1304</v>
      </c>
      <c r="B396" s="1500" t="s">
        <v>2012</v>
      </c>
      <c r="C396" s="1647" t="s">
        <v>179</v>
      </c>
      <c r="E396" s="1645"/>
    </row>
    <row r="397" spans="1:5" ht="18">
      <c r="A397" s="1497" t="s">
        <v>1305</v>
      </c>
      <c r="B397" s="1500" t="s">
        <v>2013</v>
      </c>
      <c r="C397" s="1647" t="s">
        <v>179</v>
      </c>
      <c r="E397" s="1645"/>
    </row>
    <row r="398" spans="1:5" ht="18">
      <c r="A398" s="1497" t="s">
        <v>1306</v>
      </c>
      <c r="B398" s="1500" t="s">
        <v>2014</v>
      </c>
      <c r="C398" s="1647" t="s">
        <v>179</v>
      </c>
      <c r="E398" s="1645"/>
    </row>
    <row r="399" spans="1:5" ht="18">
      <c r="A399" s="1497" t="s">
        <v>1307</v>
      </c>
      <c r="B399" s="1500" t="s">
        <v>2015</v>
      </c>
      <c r="C399" s="1647" t="s">
        <v>179</v>
      </c>
      <c r="E399" s="1645"/>
    </row>
    <row r="400" spans="1:5" ht="18">
      <c r="A400" s="1497" t="s">
        <v>1308</v>
      </c>
      <c r="B400" s="1500" t="s">
        <v>2016</v>
      </c>
      <c r="C400" s="1647" t="s">
        <v>179</v>
      </c>
      <c r="E400" s="1645"/>
    </row>
    <row r="401" spans="1:5" ht="18">
      <c r="A401" s="1497" t="s">
        <v>1309</v>
      </c>
      <c r="B401" s="1500" t="s">
        <v>2017</v>
      </c>
      <c r="C401" s="1647" t="s">
        <v>179</v>
      </c>
      <c r="E401" s="1645"/>
    </row>
    <row r="402" spans="1:5" ht="18">
      <c r="A402" s="1497" t="s">
        <v>1310</v>
      </c>
      <c r="B402" s="1500" t="s">
        <v>2018</v>
      </c>
      <c r="C402" s="1647" t="s">
        <v>179</v>
      </c>
      <c r="E402" s="1645"/>
    </row>
    <row r="403" spans="1:5" ht="18">
      <c r="A403" s="1497" t="s">
        <v>1311</v>
      </c>
      <c r="B403" s="1499" t="s">
        <v>2019</v>
      </c>
      <c r="C403" s="1647" t="s">
        <v>179</v>
      </c>
      <c r="E403" s="1645"/>
    </row>
    <row r="404" spans="1:5" ht="18">
      <c r="A404" s="1497" t="s">
        <v>1312</v>
      </c>
      <c r="B404" s="1500" t="s">
        <v>2020</v>
      </c>
      <c r="C404" s="1647" t="s">
        <v>179</v>
      </c>
      <c r="E404" s="1645"/>
    </row>
    <row r="405" spans="1:5" ht="18">
      <c r="A405" s="1497" t="s">
        <v>1313</v>
      </c>
      <c r="B405" s="1499" t="s">
        <v>2021</v>
      </c>
      <c r="C405" s="1647" t="s">
        <v>179</v>
      </c>
      <c r="E405" s="1645"/>
    </row>
    <row r="406" spans="1:5" ht="18">
      <c r="A406" s="1497" t="s">
        <v>1314</v>
      </c>
      <c r="B406" s="1499" t="s">
        <v>2022</v>
      </c>
      <c r="C406" s="1647" t="s">
        <v>179</v>
      </c>
      <c r="E406" s="1645"/>
    </row>
    <row r="407" spans="1:5" ht="18">
      <c r="A407" s="1497" t="s">
        <v>1315</v>
      </c>
      <c r="B407" s="1499" t="s">
        <v>2023</v>
      </c>
      <c r="C407" s="1647" t="s">
        <v>179</v>
      </c>
      <c r="E407" s="1645"/>
    </row>
    <row r="408" spans="1:5" ht="18">
      <c r="A408" s="1497" t="s">
        <v>1316</v>
      </c>
      <c r="B408" s="1499" t="s">
        <v>2024</v>
      </c>
      <c r="C408" s="1647" t="s">
        <v>179</v>
      </c>
      <c r="E408" s="1645"/>
    </row>
    <row r="409" spans="1:5" ht="18">
      <c r="A409" s="1497" t="s">
        <v>1317</v>
      </c>
      <c r="B409" s="1499" t="s">
        <v>2025</v>
      </c>
      <c r="C409" s="1647" t="s">
        <v>179</v>
      </c>
      <c r="E409" s="1645"/>
    </row>
    <row r="410" spans="1:5" ht="18">
      <c r="A410" s="1497" t="s">
        <v>1318</v>
      </c>
      <c r="B410" s="1499" t="s">
        <v>2026</v>
      </c>
      <c r="C410" s="1647" t="s">
        <v>179</v>
      </c>
      <c r="E410" s="1645"/>
    </row>
    <row r="411" spans="1:5" ht="18">
      <c r="A411" s="1497" t="s">
        <v>1319</v>
      </c>
      <c r="B411" s="1499" t="s">
        <v>2027</v>
      </c>
      <c r="C411" s="1647" t="s">
        <v>179</v>
      </c>
      <c r="E411" s="1645"/>
    </row>
    <row r="412" spans="1:5" ht="18">
      <c r="A412" s="1497" t="s">
        <v>1320</v>
      </c>
      <c r="B412" s="1499" t="s">
        <v>2028</v>
      </c>
      <c r="C412" s="1647" t="s">
        <v>179</v>
      </c>
      <c r="E412" s="1645"/>
    </row>
    <row r="413" spans="1:5" ht="18">
      <c r="A413" s="1497" t="s">
        <v>1321</v>
      </c>
      <c r="B413" s="1502" t="s">
        <v>2029</v>
      </c>
      <c r="C413" s="1647" t="s">
        <v>179</v>
      </c>
      <c r="E413" s="1645"/>
    </row>
    <row r="414" spans="1:5" ht="18">
      <c r="A414" s="1497" t="s">
        <v>1322</v>
      </c>
      <c r="B414" s="1648" t="s">
        <v>1230</v>
      </c>
      <c r="C414" s="1647" t="s">
        <v>179</v>
      </c>
      <c r="E414" s="1645"/>
    </row>
    <row r="415" spans="1:5" ht="18">
      <c r="A415" s="1532" t="s">
        <v>1323</v>
      </c>
      <c r="B415" s="1503" t="s">
        <v>1656</v>
      </c>
      <c r="C415" s="1647" t="s">
        <v>179</v>
      </c>
      <c r="E415" s="1645"/>
    </row>
    <row r="416" spans="1:5" ht="18">
      <c r="A416" s="1531" t="s">
        <v>179</v>
      </c>
      <c r="B416" s="1504" t="s">
        <v>1657</v>
      </c>
      <c r="C416" s="1647" t="s">
        <v>179</v>
      </c>
      <c r="E416" s="1645"/>
    </row>
    <row r="417" spans="1:5" ht="18">
      <c r="A417" s="1509" t="s">
        <v>1324</v>
      </c>
      <c r="B417" s="1505" t="s">
        <v>2030</v>
      </c>
      <c r="C417" s="1647" t="s">
        <v>179</v>
      </c>
      <c r="E417" s="1645"/>
    </row>
    <row r="418" spans="1:5" ht="18">
      <c r="A418" s="1497" t="s">
        <v>1325</v>
      </c>
      <c r="B418" s="1485" t="s">
        <v>2031</v>
      </c>
      <c r="C418" s="1647" t="s">
        <v>179</v>
      </c>
      <c r="E418" s="1645"/>
    </row>
    <row r="419" spans="1:5" ht="18">
      <c r="A419" s="1533" t="s">
        <v>1326</v>
      </c>
      <c r="B419" s="1506" t="s">
        <v>2032</v>
      </c>
      <c r="C419" s="1647" t="s">
        <v>179</v>
      </c>
      <c r="E419" s="1645"/>
    </row>
    <row r="420" spans="1:5" ht="18">
      <c r="A420" s="1493" t="s">
        <v>179</v>
      </c>
      <c r="B420" s="1507" t="s">
        <v>1658</v>
      </c>
      <c r="C420" s="1647" t="s">
        <v>179</v>
      </c>
      <c r="E420" s="1645"/>
    </row>
    <row r="421" spans="1:5" ht="16.5">
      <c r="A421" s="1478" t="s">
        <v>1278</v>
      </c>
      <c r="B421" s="1480" t="s">
        <v>86</v>
      </c>
      <c r="C421" s="1647" t="s">
        <v>179</v>
      </c>
      <c r="E421" s="1645"/>
    </row>
    <row r="422" spans="1:5" ht="16.5">
      <c r="A422" s="1478" t="s">
        <v>1279</v>
      </c>
      <c r="B422" s="1480" t="s">
        <v>87</v>
      </c>
      <c r="C422" s="1647" t="s">
        <v>179</v>
      </c>
      <c r="E422" s="1645"/>
    </row>
    <row r="423" spans="1:5" ht="16.5">
      <c r="A423" s="1534" t="s">
        <v>1280</v>
      </c>
      <c r="B423" s="1508" t="s">
        <v>88</v>
      </c>
      <c r="C423" s="1647" t="s">
        <v>179</v>
      </c>
      <c r="E423" s="1645"/>
    </row>
    <row r="424" spans="1:5" ht="18">
      <c r="A424" s="1531" t="s">
        <v>179</v>
      </c>
      <c r="B424" s="1507" t="s">
        <v>1659</v>
      </c>
      <c r="C424" s="1647" t="s">
        <v>179</v>
      </c>
      <c r="E424" s="1645"/>
    </row>
    <row r="425" spans="1:5" ht="18">
      <c r="A425" s="1509" t="s">
        <v>1327</v>
      </c>
      <c r="B425" s="1505" t="s">
        <v>1231</v>
      </c>
      <c r="C425" s="1647" t="s">
        <v>179</v>
      </c>
      <c r="E425" s="1645"/>
    </row>
    <row r="426" spans="1:5" ht="18">
      <c r="A426" s="1509" t="s">
        <v>1328</v>
      </c>
      <c r="B426" s="1505" t="s">
        <v>1232</v>
      </c>
      <c r="C426" s="1647" t="s">
        <v>179</v>
      </c>
      <c r="E426" s="1645"/>
    </row>
    <row r="427" spans="1:5" ht="18">
      <c r="A427" s="1509" t="s">
        <v>1329</v>
      </c>
      <c r="B427" s="1505" t="s">
        <v>180</v>
      </c>
      <c r="C427" s="1647" t="s">
        <v>179</v>
      </c>
      <c r="E427" s="1645"/>
    </row>
    <row r="428" spans="1:5" ht="18.75" thickBot="1">
      <c r="A428" s="1535" t="s">
        <v>1330</v>
      </c>
      <c r="B428" s="1510" t="s">
        <v>181</v>
      </c>
      <c r="C428" s="1647" t="s">
        <v>179</v>
      </c>
      <c r="E428" s="1645"/>
    </row>
    <row r="429" spans="1:5" ht="17.25" thickBot="1">
      <c r="A429" s="1536" t="s">
        <v>1331</v>
      </c>
      <c r="B429" s="1510" t="s">
        <v>1233</v>
      </c>
      <c r="C429" s="1647" t="s">
        <v>179</v>
      </c>
      <c r="E429" s="1645"/>
    </row>
    <row r="430" spans="1:5" ht="16.5">
      <c r="A430" s="1536" t="s">
        <v>1332</v>
      </c>
      <c r="B430" s="1511" t="s">
        <v>709</v>
      </c>
      <c r="C430" s="1647" t="s">
        <v>179</v>
      </c>
      <c r="E430" s="1645"/>
    </row>
    <row r="431" spans="1:5" ht="16.5">
      <c r="A431" s="1478" t="s">
        <v>1333</v>
      </c>
      <c r="B431" s="1480" t="s">
        <v>710</v>
      </c>
      <c r="C431" s="1647" t="s">
        <v>179</v>
      </c>
      <c r="E431" s="1645"/>
    </row>
    <row r="432" spans="1:5" ht="18.75" thickBot="1">
      <c r="A432" s="1537" t="s">
        <v>1334</v>
      </c>
      <c r="B432" s="1512" t="s">
        <v>711</v>
      </c>
      <c r="C432" s="1647" t="s">
        <v>179</v>
      </c>
      <c r="E432" s="1645"/>
    </row>
    <row r="433" spans="1:5" ht="16.5">
      <c r="A433" s="1476" t="s">
        <v>1335</v>
      </c>
      <c r="B433" s="1513" t="s">
        <v>712</v>
      </c>
      <c r="C433" s="1647" t="s">
        <v>179</v>
      </c>
      <c r="E433" s="1645"/>
    </row>
    <row r="434" spans="1:5" ht="16.5">
      <c r="A434" s="1538" t="s">
        <v>1336</v>
      </c>
      <c r="B434" s="1480" t="s">
        <v>713</v>
      </c>
      <c r="C434" s="1647" t="s">
        <v>179</v>
      </c>
      <c r="E434" s="1645"/>
    </row>
    <row r="435" spans="1:5" ht="16.5">
      <c r="A435" s="1478" t="s">
        <v>1337</v>
      </c>
      <c r="B435" s="1514" t="s">
        <v>297</v>
      </c>
      <c r="C435" s="1647" t="s">
        <v>179</v>
      </c>
      <c r="E435" s="1645"/>
    </row>
    <row r="436" spans="1:5" ht="17.25" thickBot="1">
      <c r="A436" s="1490" t="s">
        <v>1338</v>
      </c>
      <c r="B436" s="1515" t="s">
        <v>298</v>
      </c>
      <c r="C436" s="1647" t="s">
        <v>179</v>
      </c>
      <c r="E436" s="1645"/>
    </row>
    <row r="437" spans="1:5" ht="18">
      <c r="A437" s="1497" t="s">
        <v>1339</v>
      </c>
      <c r="B437" s="1516" t="s">
        <v>1660</v>
      </c>
      <c r="C437" s="1647" t="s">
        <v>179</v>
      </c>
      <c r="E437" s="1645"/>
    </row>
    <row r="438" spans="1:5" ht="18">
      <c r="A438" s="1497" t="s">
        <v>1340</v>
      </c>
      <c r="B438" s="1517" t="s">
        <v>1661</v>
      </c>
      <c r="C438" s="1647" t="s">
        <v>179</v>
      </c>
      <c r="E438" s="1645"/>
    </row>
    <row r="439" spans="1:5" ht="18">
      <c r="A439" s="1497" t="s">
        <v>1341</v>
      </c>
      <c r="B439" s="1518" t="s">
        <v>1662</v>
      </c>
      <c r="C439" s="1647" t="s">
        <v>179</v>
      </c>
      <c r="E439" s="1645"/>
    </row>
    <row r="440" spans="1:5" ht="18">
      <c r="A440" s="1497" t="s">
        <v>1342</v>
      </c>
      <c r="B440" s="1517" t="s">
        <v>1663</v>
      </c>
      <c r="C440" s="1647" t="s">
        <v>179</v>
      </c>
      <c r="E440" s="1645"/>
    </row>
    <row r="441" spans="1:5" ht="18">
      <c r="A441" s="1497" t="s">
        <v>1343</v>
      </c>
      <c r="B441" s="1517" t="s">
        <v>1664</v>
      </c>
      <c r="C441" s="1647" t="s">
        <v>179</v>
      </c>
      <c r="E441" s="1645"/>
    </row>
    <row r="442" spans="1:5" ht="18">
      <c r="A442" s="1497" t="s">
        <v>1344</v>
      </c>
      <c r="B442" s="1519" t="s">
        <v>1665</v>
      </c>
      <c r="C442" s="1647" t="s">
        <v>179</v>
      </c>
      <c r="E442" s="1645"/>
    </row>
    <row r="443" spans="1:5" ht="18">
      <c r="A443" s="1497" t="s">
        <v>1345</v>
      </c>
      <c r="B443" s="1519" t="s">
        <v>1666</v>
      </c>
      <c r="C443" s="1647" t="s">
        <v>179</v>
      </c>
      <c r="E443" s="1645"/>
    </row>
    <row r="444" spans="1:5" ht="18">
      <c r="A444" s="1497" t="s">
        <v>1346</v>
      </c>
      <c r="B444" s="1519" t="s">
        <v>1667</v>
      </c>
      <c r="C444" s="1647" t="s">
        <v>179</v>
      </c>
      <c r="E444" s="1645"/>
    </row>
    <row r="445" spans="1:5" ht="18">
      <c r="A445" s="1497" t="s">
        <v>1347</v>
      </c>
      <c r="B445" s="1519" t="s">
        <v>1668</v>
      </c>
      <c r="C445" s="1647" t="s">
        <v>179</v>
      </c>
      <c r="E445" s="1645"/>
    </row>
    <row r="446" spans="1:5" ht="18">
      <c r="A446" s="1497" t="s">
        <v>1348</v>
      </c>
      <c r="B446" s="1519" t="s">
        <v>1669</v>
      </c>
      <c r="C446" s="1647" t="s">
        <v>179</v>
      </c>
      <c r="E446" s="1645"/>
    </row>
    <row r="447" spans="1:5" ht="18">
      <c r="A447" s="1497" t="s">
        <v>1349</v>
      </c>
      <c r="B447" s="1517" t="s">
        <v>1670</v>
      </c>
      <c r="C447" s="1647" t="s">
        <v>179</v>
      </c>
      <c r="E447" s="1645"/>
    </row>
    <row r="448" spans="1:5" ht="18">
      <c r="A448" s="1497" t="s">
        <v>1350</v>
      </c>
      <c r="B448" s="1517" t="s">
        <v>1671</v>
      </c>
      <c r="C448" s="1647" t="s">
        <v>179</v>
      </c>
      <c r="E448" s="1645"/>
    </row>
    <row r="449" spans="1:5" ht="18">
      <c r="A449" s="1497" t="s">
        <v>1351</v>
      </c>
      <c r="B449" s="1517" t="s">
        <v>1672</v>
      </c>
      <c r="C449" s="1647" t="s">
        <v>179</v>
      </c>
      <c r="E449" s="1645"/>
    </row>
    <row r="450" spans="1:5" ht="18.75" thickBot="1">
      <c r="A450" s="1497" t="s">
        <v>1352</v>
      </c>
      <c r="B450" s="1520" t="s">
        <v>1673</v>
      </c>
      <c r="C450" s="1647" t="s">
        <v>179</v>
      </c>
      <c r="E450" s="1645"/>
    </row>
    <row r="451" spans="1:5" ht="18">
      <c r="A451" s="1497" t="s">
        <v>1353</v>
      </c>
      <c r="B451" s="1516" t="s">
        <v>1674</v>
      </c>
      <c r="C451" s="1647" t="s">
        <v>179</v>
      </c>
      <c r="E451" s="1645"/>
    </row>
    <row r="452" spans="1:5" ht="18">
      <c r="A452" s="1497" t="s">
        <v>1354</v>
      </c>
      <c r="B452" s="1518" t="s">
        <v>1675</v>
      </c>
      <c r="C452" s="1647" t="s">
        <v>179</v>
      </c>
      <c r="E452" s="1645"/>
    </row>
    <row r="453" spans="1:5" ht="18">
      <c r="A453" s="1497" t="s">
        <v>1355</v>
      </c>
      <c r="B453" s="1517" t="s">
        <v>1676</v>
      </c>
      <c r="C453" s="1647" t="s">
        <v>179</v>
      </c>
      <c r="E453" s="1645"/>
    </row>
    <row r="454" spans="1:5" ht="18">
      <c r="A454" s="1497" t="s">
        <v>1356</v>
      </c>
      <c r="B454" s="1517" t="s">
        <v>1677</v>
      </c>
      <c r="C454" s="1647" t="s">
        <v>179</v>
      </c>
      <c r="E454" s="1645"/>
    </row>
    <row r="455" spans="1:5" ht="18">
      <c r="A455" s="1497" t="s">
        <v>1357</v>
      </c>
      <c r="B455" s="1517" t="s">
        <v>1678</v>
      </c>
      <c r="C455" s="1647" t="s">
        <v>179</v>
      </c>
      <c r="E455" s="1645"/>
    </row>
    <row r="456" spans="1:5" ht="18">
      <c r="A456" s="1497" t="s">
        <v>1358</v>
      </c>
      <c r="B456" s="1517" t="s">
        <v>1679</v>
      </c>
      <c r="C456" s="1647" t="s">
        <v>179</v>
      </c>
      <c r="E456" s="1645"/>
    </row>
    <row r="457" spans="1:5" ht="18">
      <c r="A457" s="1497" t="s">
        <v>1359</v>
      </c>
      <c r="B457" s="1517" t="s">
        <v>1680</v>
      </c>
      <c r="C457" s="1647" t="s">
        <v>179</v>
      </c>
      <c r="E457" s="1645"/>
    </row>
    <row r="458" spans="1:5" ht="18">
      <c r="A458" s="1497" t="s">
        <v>1360</v>
      </c>
      <c r="B458" s="1517" t="s">
        <v>1681</v>
      </c>
      <c r="C458" s="1647" t="s">
        <v>179</v>
      </c>
      <c r="E458" s="1645"/>
    </row>
    <row r="459" spans="1:5" ht="18">
      <c r="A459" s="1497" t="s">
        <v>1361</v>
      </c>
      <c r="B459" s="1517" t="s">
        <v>1682</v>
      </c>
      <c r="C459" s="1647" t="s">
        <v>179</v>
      </c>
      <c r="E459" s="1645"/>
    </row>
    <row r="460" spans="1:5" ht="18">
      <c r="A460" s="1497" t="s">
        <v>1362</v>
      </c>
      <c r="B460" s="1517" t="s">
        <v>1683</v>
      </c>
      <c r="C460" s="1647" t="s">
        <v>179</v>
      </c>
      <c r="E460" s="1645"/>
    </row>
    <row r="461" spans="1:5" ht="18">
      <c r="A461" s="1497" t="s">
        <v>1363</v>
      </c>
      <c r="B461" s="1517" t="s">
        <v>1684</v>
      </c>
      <c r="C461" s="1647" t="s">
        <v>179</v>
      </c>
      <c r="E461" s="1645"/>
    </row>
    <row r="462" spans="1:5" ht="18">
      <c r="A462" s="1497" t="s">
        <v>1364</v>
      </c>
      <c r="B462" s="1517" t="s">
        <v>1685</v>
      </c>
      <c r="C462" s="1647" t="s">
        <v>179</v>
      </c>
      <c r="E462" s="1645"/>
    </row>
    <row r="463" spans="1:5" ht="18.75" thickBot="1">
      <c r="A463" s="1497" t="s">
        <v>1365</v>
      </c>
      <c r="B463" s="1520" t="s">
        <v>1686</v>
      </c>
      <c r="C463" s="1647" t="s">
        <v>179</v>
      </c>
      <c r="E463" s="1645"/>
    </row>
    <row r="464" spans="1:5" ht="18">
      <c r="A464" s="1497" t="s">
        <v>1366</v>
      </c>
      <c r="B464" s="1516" t="s">
        <v>1687</v>
      </c>
      <c r="C464" s="1647" t="s">
        <v>179</v>
      </c>
      <c r="E464" s="1645"/>
    </row>
    <row r="465" spans="1:5" ht="18">
      <c r="A465" s="1497" t="s">
        <v>1367</v>
      </c>
      <c r="B465" s="1517" t="s">
        <v>1688</v>
      </c>
      <c r="C465" s="1647" t="s">
        <v>179</v>
      </c>
      <c r="E465" s="1645"/>
    </row>
    <row r="466" spans="1:5" ht="18">
      <c r="A466" s="1497" t="s">
        <v>1368</v>
      </c>
      <c r="B466" s="1517" t="s">
        <v>1689</v>
      </c>
      <c r="C466" s="1647" t="s">
        <v>179</v>
      </c>
      <c r="E466" s="1645"/>
    </row>
    <row r="467" spans="1:5" ht="18">
      <c r="A467" s="1497" t="s">
        <v>1369</v>
      </c>
      <c r="B467" s="1517" t="s">
        <v>1690</v>
      </c>
      <c r="C467" s="1647" t="s">
        <v>179</v>
      </c>
      <c r="E467" s="1645"/>
    </row>
    <row r="468" spans="1:5" ht="18">
      <c r="A468" s="1497" t="s">
        <v>1370</v>
      </c>
      <c r="B468" s="1518" t="s">
        <v>1691</v>
      </c>
      <c r="C468" s="1647" t="s">
        <v>179</v>
      </c>
      <c r="E468" s="1645"/>
    </row>
    <row r="469" spans="1:5" ht="18">
      <c r="A469" s="1497" t="s">
        <v>1371</v>
      </c>
      <c r="B469" s="1517" t="s">
        <v>1692</v>
      </c>
      <c r="C469" s="1647" t="s">
        <v>179</v>
      </c>
      <c r="E469" s="1645"/>
    </row>
    <row r="470" spans="1:5" ht="18">
      <c r="A470" s="1497" t="s">
        <v>1372</v>
      </c>
      <c r="B470" s="1517" t="s">
        <v>1693</v>
      </c>
      <c r="C470" s="1647" t="s">
        <v>179</v>
      </c>
      <c r="E470" s="1645"/>
    </row>
    <row r="471" spans="1:5" ht="18">
      <c r="A471" s="1497" t="s">
        <v>1373</v>
      </c>
      <c r="B471" s="1517" t="s">
        <v>1694</v>
      </c>
      <c r="C471" s="1647" t="s">
        <v>179</v>
      </c>
      <c r="E471" s="1645"/>
    </row>
    <row r="472" spans="1:5" ht="18">
      <c r="A472" s="1497" t="s">
        <v>1374</v>
      </c>
      <c r="B472" s="1517" t="s">
        <v>1695</v>
      </c>
      <c r="C472" s="1647" t="s">
        <v>179</v>
      </c>
      <c r="E472" s="1645"/>
    </row>
    <row r="473" spans="1:5" ht="18">
      <c r="A473" s="1497" t="s">
        <v>1375</v>
      </c>
      <c r="B473" s="1517" t="s">
        <v>1696</v>
      </c>
      <c r="C473" s="1647" t="s">
        <v>179</v>
      </c>
      <c r="E473" s="1645"/>
    </row>
    <row r="474" spans="1:5" ht="18">
      <c r="A474" s="1497" t="s">
        <v>1376</v>
      </c>
      <c r="B474" s="1517" t="s">
        <v>1697</v>
      </c>
      <c r="C474" s="1647" t="s">
        <v>179</v>
      </c>
      <c r="E474" s="1645"/>
    </row>
    <row r="475" spans="1:5" ht="18.75" thickBot="1">
      <c r="A475" s="1497" t="s">
        <v>1377</v>
      </c>
      <c r="B475" s="1520" t="s">
        <v>1698</v>
      </c>
      <c r="C475" s="1647" t="s">
        <v>179</v>
      </c>
      <c r="E475" s="1645"/>
    </row>
    <row r="476" spans="1:5" ht="18">
      <c r="A476" s="1497" t="s">
        <v>1378</v>
      </c>
      <c r="B476" s="1521" t="s">
        <v>1699</v>
      </c>
      <c r="C476" s="1647" t="s">
        <v>179</v>
      </c>
      <c r="E476" s="1645"/>
    </row>
    <row r="477" spans="1:5" ht="18">
      <c r="A477" s="1497" t="s">
        <v>1379</v>
      </c>
      <c r="B477" s="1517" t="s">
        <v>1700</v>
      </c>
      <c r="C477" s="1647" t="s">
        <v>179</v>
      </c>
      <c r="E477" s="1645"/>
    </row>
    <row r="478" spans="1:5" ht="18">
      <c r="A478" s="1497" t="s">
        <v>1380</v>
      </c>
      <c r="B478" s="1517" t="s">
        <v>1701</v>
      </c>
      <c r="C478" s="1647" t="s">
        <v>179</v>
      </c>
      <c r="E478" s="1645"/>
    </row>
    <row r="479" spans="1:5" ht="18">
      <c r="A479" s="1497" t="s">
        <v>1381</v>
      </c>
      <c r="B479" s="1517" t="s">
        <v>1702</v>
      </c>
      <c r="C479" s="1647" t="s">
        <v>179</v>
      </c>
      <c r="E479" s="1645"/>
    </row>
    <row r="480" spans="1:5" ht="18">
      <c r="A480" s="1497" t="s">
        <v>1382</v>
      </c>
      <c r="B480" s="1517" t="s">
        <v>1703</v>
      </c>
      <c r="C480" s="1647" t="s">
        <v>179</v>
      </c>
      <c r="E480" s="1645"/>
    </row>
    <row r="481" spans="1:5" ht="18">
      <c r="A481" s="1497" t="s">
        <v>1383</v>
      </c>
      <c r="B481" s="1517" t="s">
        <v>1704</v>
      </c>
      <c r="C481" s="1647" t="s">
        <v>179</v>
      </c>
      <c r="E481" s="1645"/>
    </row>
    <row r="482" spans="1:5" ht="18">
      <c r="A482" s="1497" t="s">
        <v>1384</v>
      </c>
      <c r="B482" s="1517" t="s">
        <v>1705</v>
      </c>
      <c r="C482" s="1647" t="s">
        <v>179</v>
      </c>
      <c r="E482" s="1645"/>
    </row>
    <row r="483" spans="1:5" ht="18">
      <c r="A483" s="1497" t="s">
        <v>1385</v>
      </c>
      <c r="B483" s="1517" t="s">
        <v>1706</v>
      </c>
      <c r="C483" s="1647" t="s">
        <v>179</v>
      </c>
      <c r="E483" s="1645"/>
    </row>
    <row r="484" spans="1:5" ht="18">
      <c r="A484" s="1497" t="s">
        <v>1386</v>
      </c>
      <c r="B484" s="1517" t="s">
        <v>1707</v>
      </c>
      <c r="C484" s="1647" t="s">
        <v>179</v>
      </c>
      <c r="E484" s="1645"/>
    </row>
    <row r="485" spans="1:5" ht="18.75" thickBot="1">
      <c r="A485" s="1497" t="s">
        <v>1387</v>
      </c>
      <c r="B485" s="1520" t="s">
        <v>1708</v>
      </c>
      <c r="C485" s="1647" t="s">
        <v>179</v>
      </c>
      <c r="E485" s="1645"/>
    </row>
    <row r="486" spans="1:5" ht="18">
      <c r="A486" s="1497" t="s">
        <v>1388</v>
      </c>
      <c r="B486" s="1516" t="s">
        <v>1709</v>
      </c>
      <c r="C486" s="1647" t="s">
        <v>179</v>
      </c>
      <c r="E486" s="1645"/>
    </row>
    <row r="487" spans="1:5" ht="18">
      <c r="A487" s="1497" t="s">
        <v>1389</v>
      </c>
      <c r="B487" s="1517" t="s">
        <v>1710</v>
      </c>
      <c r="C487" s="1647" t="s">
        <v>179</v>
      </c>
      <c r="E487" s="1645"/>
    </row>
    <row r="488" spans="1:5" ht="18">
      <c r="A488" s="1497" t="s">
        <v>1390</v>
      </c>
      <c r="B488" s="1517" t="s">
        <v>1711</v>
      </c>
      <c r="C488" s="1647" t="s">
        <v>179</v>
      </c>
      <c r="E488" s="1645"/>
    </row>
    <row r="489" spans="1:5" ht="18">
      <c r="A489" s="1497" t="s">
        <v>1391</v>
      </c>
      <c r="B489" s="1518" t="s">
        <v>1712</v>
      </c>
      <c r="C489" s="1647" t="s">
        <v>179</v>
      </c>
      <c r="E489" s="1645"/>
    </row>
    <row r="490" spans="1:5" ht="18">
      <c r="A490" s="1497" t="s">
        <v>1392</v>
      </c>
      <c r="B490" s="1517" t="s">
        <v>1713</v>
      </c>
      <c r="C490" s="1647" t="s">
        <v>179</v>
      </c>
      <c r="E490" s="1645"/>
    </row>
    <row r="491" spans="1:5" ht="18">
      <c r="A491" s="1497" t="s">
        <v>1393</v>
      </c>
      <c r="B491" s="1517" t="s">
        <v>1714</v>
      </c>
      <c r="C491" s="1647" t="s">
        <v>179</v>
      </c>
      <c r="E491" s="1645"/>
    </row>
    <row r="492" spans="1:5" ht="18">
      <c r="A492" s="1497" t="s">
        <v>1394</v>
      </c>
      <c r="B492" s="1517" t="s">
        <v>1715</v>
      </c>
      <c r="C492" s="1647" t="s">
        <v>179</v>
      </c>
      <c r="E492" s="1645"/>
    </row>
    <row r="493" spans="1:5" ht="18">
      <c r="A493" s="1497" t="s">
        <v>1395</v>
      </c>
      <c r="B493" s="1517" t="s">
        <v>1716</v>
      </c>
      <c r="C493" s="1647" t="s">
        <v>179</v>
      </c>
      <c r="E493" s="1645"/>
    </row>
    <row r="494" spans="1:5" ht="18">
      <c r="A494" s="1497" t="s">
        <v>1396</v>
      </c>
      <c r="B494" s="1517" t="s">
        <v>1717</v>
      </c>
      <c r="C494" s="1647" t="s">
        <v>179</v>
      </c>
      <c r="E494" s="1645"/>
    </row>
    <row r="495" spans="1:5" ht="18">
      <c r="A495" s="1497" t="s">
        <v>1397</v>
      </c>
      <c r="B495" s="1517" t="s">
        <v>1718</v>
      </c>
      <c r="C495" s="1647" t="s">
        <v>179</v>
      </c>
      <c r="E495" s="1645"/>
    </row>
    <row r="496" spans="1:5" ht="18.75" thickBot="1">
      <c r="A496" s="1497" t="s">
        <v>1398</v>
      </c>
      <c r="B496" s="1520" t="s">
        <v>1719</v>
      </c>
      <c r="C496" s="1647" t="s">
        <v>179</v>
      </c>
      <c r="E496" s="1645"/>
    </row>
    <row r="497" spans="1:5" ht="18">
      <c r="A497" s="1497" t="s">
        <v>1399</v>
      </c>
      <c r="B497" s="1516" t="s">
        <v>1720</v>
      </c>
      <c r="C497" s="1647" t="s">
        <v>179</v>
      </c>
      <c r="E497" s="1645"/>
    </row>
    <row r="498" spans="1:5" ht="18">
      <c r="A498" s="1497" t="s">
        <v>1400</v>
      </c>
      <c r="B498" s="1517" t="s">
        <v>1721</v>
      </c>
      <c r="C498" s="1647" t="s">
        <v>179</v>
      </c>
      <c r="E498" s="1645"/>
    </row>
    <row r="499" spans="1:5" ht="18">
      <c r="A499" s="1497" t="s">
        <v>1401</v>
      </c>
      <c r="B499" s="1518" t="s">
        <v>1722</v>
      </c>
      <c r="C499" s="1647" t="s">
        <v>179</v>
      </c>
      <c r="E499" s="1645"/>
    </row>
    <row r="500" spans="1:5" ht="18">
      <c r="A500" s="1497" t="s">
        <v>1402</v>
      </c>
      <c r="B500" s="1517" t="s">
        <v>1723</v>
      </c>
      <c r="C500" s="1647" t="s">
        <v>179</v>
      </c>
      <c r="E500" s="1645"/>
    </row>
    <row r="501" spans="1:5" ht="18">
      <c r="A501" s="1497" t="s">
        <v>1403</v>
      </c>
      <c r="B501" s="1517" t="s">
        <v>1724</v>
      </c>
      <c r="C501" s="1647" t="s">
        <v>179</v>
      </c>
      <c r="E501" s="1645"/>
    </row>
    <row r="502" spans="1:5" ht="18">
      <c r="A502" s="1497" t="s">
        <v>1404</v>
      </c>
      <c r="B502" s="1517" t="s">
        <v>1725</v>
      </c>
      <c r="C502" s="1647" t="s">
        <v>179</v>
      </c>
      <c r="E502" s="1645"/>
    </row>
    <row r="503" spans="1:5" ht="18">
      <c r="A503" s="1497" t="s">
        <v>1405</v>
      </c>
      <c r="B503" s="1517" t="s">
        <v>1726</v>
      </c>
      <c r="C503" s="1647" t="s">
        <v>179</v>
      </c>
      <c r="E503" s="1645"/>
    </row>
    <row r="504" spans="1:5" ht="18">
      <c r="A504" s="1497" t="s">
        <v>1406</v>
      </c>
      <c r="B504" s="1517" t="s">
        <v>1727</v>
      </c>
      <c r="C504" s="1647" t="s">
        <v>179</v>
      </c>
      <c r="E504" s="1645"/>
    </row>
    <row r="505" spans="1:5" ht="18">
      <c r="A505" s="1497" t="s">
        <v>1407</v>
      </c>
      <c r="B505" s="1517" t="s">
        <v>1728</v>
      </c>
      <c r="C505" s="1647" t="s">
        <v>179</v>
      </c>
      <c r="E505" s="1645"/>
    </row>
    <row r="506" spans="1:5" ht="18.75" thickBot="1">
      <c r="A506" s="1497" t="s">
        <v>1408</v>
      </c>
      <c r="B506" s="1520" t="s">
        <v>1729</v>
      </c>
      <c r="C506" s="1647" t="s">
        <v>179</v>
      </c>
      <c r="E506" s="1645"/>
    </row>
    <row r="507" spans="1:5" ht="18">
      <c r="A507" s="1497" t="s">
        <v>1409</v>
      </c>
      <c r="B507" s="1521" t="s">
        <v>1730</v>
      </c>
      <c r="C507" s="1647" t="s">
        <v>179</v>
      </c>
      <c r="E507" s="1645"/>
    </row>
    <row r="508" spans="1:5" ht="18">
      <c r="A508" s="1497" t="s">
        <v>1410</v>
      </c>
      <c r="B508" s="1517" t="s">
        <v>1731</v>
      </c>
      <c r="C508" s="1647" t="s">
        <v>179</v>
      </c>
      <c r="E508" s="1645"/>
    </row>
    <row r="509" spans="1:5" ht="18">
      <c r="A509" s="1497" t="s">
        <v>1411</v>
      </c>
      <c r="B509" s="1517" t="s">
        <v>1732</v>
      </c>
      <c r="C509" s="1647" t="s">
        <v>179</v>
      </c>
      <c r="E509" s="1645"/>
    </row>
    <row r="510" spans="1:5" ht="18.75" thickBot="1">
      <c r="A510" s="1497" t="s">
        <v>1412</v>
      </c>
      <c r="B510" s="1520" t="s">
        <v>1733</v>
      </c>
      <c r="C510" s="1647" t="s">
        <v>179</v>
      </c>
      <c r="E510" s="1645"/>
    </row>
    <row r="511" spans="1:5" ht="18">
      <c r="A511" s="1497" t="s">
        <v>1413</v>
      </c>
      <c r="B511" s="1516" t="s">
        <v>1734</v>
      </c>
      <c r="C511" s="1647" t="s">
        <v>179</v>
      </c>
      <c r="E511" s="1645"/>
    </row>
    <row r="512" spans="1:5" ht="18">
      <c r="A512" s="1497" t="s">
        <v>1414</v>
      </c>
      <c r="B512" s="1517" t="s">
        <v>1735</v>
      </c>
      <c r="C512" s="1647" t="s">
        <v>179</v>
      </c>
      <c r="E512" s="1645"/>
    </row>
    <row r="513" spans="1:5" ht="18">
      <c r="A513" s="1497" t="s">
        <v>1415</v>
      </c>
      <c r="B513" s="1518" t="s">
        <v>1736</v>
      </c>
      <c r="C513" s="1647" t="s">
        <v>179</v>
      </c>
      <c r="E513" s="1645"/>
    </row>
    <row r="514" spans="1:5" ht="18">
      <c r="A514" s="1497" t="s">
        <v>1416</v>
      </c>
      <c r="B514" s="1517" t="s">
        <v>1737</v>
      </c>
      <c r="C514" s="1647" t="s">
        <v>179</v>
      </c>
      <c r="E514" s="1645"/>
    </row>
    <row r="515" spans="1:5" ht="18">
      <c r="A515" s="1497" t="s">
        <v>1417</v>
      </c>
      <c r="B515" s="1517" t="s">
        <v>1738</v>
      </c>
      <c r="C515" s="1647" t="s">
        <v>179</v>
      </c>
      <c r="E515" s="1645"/>
    </row>
    <row r="516" spans="1:5" ht="18">
      <c r="A516" s="1497" t="s">
        <v>1418</v>
      </c>
      <c r="B516" s="1517" t="s">
        <v>1739</v>
      </c>
      <c r="C516" s="1647" t="s">
        <v>179</v>
      </c>
      <c r="E516" s="1645"/>
    </row>
    <row r="517" spans="1:5" ht="18">
      <c r="A517" s="1497" t="s">
        <v>1419</v>
      </c>
      <c r="B517" s="1517" t="s">
        <v>1740</v>
      </c>
      <c r="C517" s="1647" t="s">
        <v>179</v>
      </c>
      <c r="E517" s="1645"/>
    </row>
    <row r="518" spans="1:5" ht="18.75" thickBot="1">
      <c r="A518" s="1497" t="s">
        <v>1420</v>
      </c>
      <c r="B518" s="1520" t="s">
        <v>1741</v>
      </c>
      <c r="C518" s="1647" t="s">
        <v>179</v>
      </c>
      <c r="E518" s="1645"/>
    </row>
    <row r="519" spans="1:5" ht="18">
      <c r="A519" s="1497" t="s">
        <v>1421</v>
      </c>
      <c r="B519" s="1516" t="s">
        <v>1742</v>
      </c>
      <c r="C519" s="1647" t="s">
        <v>179</v>
      </c>
      <c r="E519" s="1645"/>
    </row>
    <row r="520" spans="1:5" ht="18">
      <c r="A520" s="1497" t="s">
        <v>1422</v>
      </c>
      <c r="B520" s="1517" t="s">
        <v>1743</v>
      </c>
      <c r="C520" s="1647" t="s">
        <v>179</v>
      </c>
      <c r="E520" s="1645"/>
    </row>
    <row r="521" spans="1:5" ht="18">
      <c r="A521" s="1497" t="s">
        <v>1423</v>
      </c>
      <c r="B521" s="1517" t="s">
        <v>1744</v>
      </c>
      <c r="C521" s="1647" t="s">
        <v>179</v>
      </c>
      <c r="E521" s="1645"/>
    </row>
    <row r="522" spans="1:5" ht="18">
      <c r="A522" s="1497" t="s">
        <v>1424</v>
      </c>
      <c r="B522" s="1517" t="s">
        <v>1745</v>
      </c>
      <c r="C522" s="1647" t="s">
        <v>179</v>
      </c>
      <c r="E522" s="1645"/>
    </row>
    <row r="523" spans="1:5" ht="18">
      <c r="A523" s="1497" t="s">
        <v>1425</v>
      </c>
      <c r="B523" s="1518" t="s">
        <v>1746</v>
      </c>
      <c r="C523" s="1647" t="s">
        <v>179</v>
      </c>
      <c r="E523" s="1645"/>
    </row>
    <row r="524" spans="1:5" ht="18">
      <c r="A524" s="1497" t="s">
        <v>1426</v>
      </c>
      <c r="B524" s="1517" t="s">
        <v>1747</v>
      </c>
      <c r="C524" s="1647" t="s">
        <v>179</v>
      </c>
      <c r="E524" s="1645"/>
    </row>
    <row r="525" spans="1:5" ht="18.75" thickBot="1">
      <c r="A525" s="1497" t="s">
        <v>1427</v>
      </c>
      <c r="B525" s="1520" t="s">
        <v>1748</v>
      </c>
      <c r="C525" s="1647" t="s">
        <v>179</v>
      </c>
      <c r="E525" s="1645"/>
    </row>
    <row r="526" spans="1:5" ht="18">
      <c r="A526" s="1497" t="s">
        <v>1428</v>
      </c>
      <c r="B526" s="1516" t="s">
        <v>1749</v>
      </c>
      <c r="C526" s="1647" t="s">
        <v>179</v>
      </c>
      <c r="E526" s="1645"/>
    </row>
    <row r="527" spans="1:5" ht="18">
      <c r="A527" s="1497" t="s">
        <v>1429</v>
      </c>
      <c r="B527" s="1517" t="s">
        <v>1750</v>
      </c>
      <c r="C527" s="1647" t="s">
        <v>179</v>
      </c>
      <c r="E527" s="1645"/>
    </row>
    <row r="528" spans="1:5" ht="18">
      <c r="A528" s="1497" t="s">
        <v>1430</v>
      </c>
      <c r="B528" s="1517" t="s">
        <v>1751</v>
      </c>
      <c r="C528" s="1647" t="s">
        <v>179</v>
      </c>
      <c r="E528" s="1645"/>
    </row>
    <row r="529" spans="1:5" ht="18">
      <c r="A529" s="1497" t="s">
        <v>1431</v>
      </c>
      <c r="B529" s="1517" t="s">
        <v>1752</v>
      </c>
      <c r="C529" s="1647" t="s">
        <v>179</v>
      </c>
      <c r="E529" s="1645"/>
    </row>
    <row r="530" spans="1:5" ht="18">
      <c r="A530" s="1497" t="s">
        <v>1432</v>
      </c>
      <c r="B530" s="1518" t="s">
        <v>1753</v>
      </c>
      <c r="C530" s="1647" t="s">
        <v>179</v>
      </c>
      <c r="E530" s="1645"/>
    </row>
    <row r="531" spans="1:5" ht="18">
      <c r="A531" s="1497" t="s">
        <v>1433</v>
      </c>
      <c r="B531" s="1517" t="s">
        <v>1754</v>
      </c>
      <c r="C531" s="1647" t="s">
        <v>179</v>
      </c>
      <c r="E531" s="1645"/>
    </row>
    <row r="532" spans="1:5" ht="18">
      <c r="A532" s="1497" t="s">
        <v>1434</v>
      </c>
      <c r="B532" s="1517" t="s">
        <v>1755</v>
      </c>
      <c r="C532" s="1647" t="s">
        <v>179</v>
      </c>
      <c r="E532" s="1645"/>
    </row>
    <row r="533" spans="1:5" ht="18">
      <c r="A533" s="1497" t="s">
        <v>1435</v>
      </c>
      <c r="B533" s="1517" t="s">
        <v>1756</v>
      </c>
      <c r="C533" s="1647" t="s">
        <v>179</v>
      </c>
      <c r="E533" s="1645"/>
    </row>
    <row r="534" spans="1:5" ht="18.75" thickBot="1">
      <c r="A534" s="1497" t="s">
        <v>1436</v>
      </c>
      <c r="B534" s="1520" t="s">
        <v>1757</v>
      </c>
      <c r="C534" s="1647" t="s">
        <v>179</v>
      </c>
      <c r="E534" s="1645"/>
    </row>
    <row r="535" spans="1:5" ht="18">
      <c r="A535" s="1497" t="s">
        <v>1437</v>
      </c>
      <c r="B535" s="1516" t="s">
        <v>1758</v>
      </c>
      <c r="C535" s="1647" t="s">
        <v>179</v>
      </c>
      <c r="E535" s="1645"/>
    </row>
    <row r="536" spans="1:5" ht="18">
      <c r="A536" s="1497" t="s">
        <v>1438</v>
      </c>
      <c r="B536" s="1517" t="s">
        <v>1759</v>
      </c>
      <c r="C536" s="1647" t="s">
        <v>179</v>
      </c>
      <c r="E536" s="1645"/>
    </row>
    <row r="537" spans="1:5" ht="18">
      <c r="A537" s="1497" t="s">
        <v>1439</v>
      </c>
      <c r="B537" s="1518" t="s">
        <v>1760</v>
      </c>
      <c r="C537" s="1647" t="s">
        <v>179</v>
      </c>
      <c r="E537" s="1645"/>
    </row>
    <row r="538" spans="1:5" ht="18">
      <c r="A538" s="1497" t="s">
        <v>1440</v>
      </c>
      <c r="B538" s="1517" t="s">
        <v>1761</v>
      </c>
      <c r="C538" s="1647" t="s">
        <v>179</v>
      </c>
      <c r="E538" s="1645"/>
    </row>
    <row r="539" spans="1:5" ht="18">
      <c r="A539" s="1497" t="s">
        <v>1441</v>
      </c>
      <c r="B539" s="1517" t="s">
        <v>1762</v>
      </c>
      <c r="C539" s="1647" t="s">
        <v>179</v>
      </c>
      <c r="E539" s="1645"/>
    </row>
    <row r="540" spans="1:5" ht="18">
      <c r="A540" s="1497" t="s">
        <v>1442</v>
      </c>
      <c r="B540" s="1517" t="s">
        <v>1763</v>
      </c>
      <c r="C540" s="1647" t="s">
        <v>179</v>
      </c>
      <c r="E540" s="1645"/>
    </row>
    <row r="541" spans="1:5" ht="18">
      <c r="A541" s="1497" t="s">
        <v>1443</v>
      </c>
      <c r="B541" s="1517" t="s">
        <v>1764</v>
      </c>
      <c r="C541" s="1647" t="s">
        <v>179</v>
      </c>
      <c r="E541" s="1645"/>
    </row>
    <row r="542" spans="1:5" ht="18.75" thickBot="1">
      <c r="A542" s="1497" t="s">
        <v>1444</v>
      </c>
      <c r="B542" s="1520" t="s">
        <v>1765</v>
      </c>
      <c r="C542" s="1647" t="s">
        <v>179</v>
      </c>
      <c r="E542" s="1645"/>
    </row>
    <row r="543" spans="1:5" ht="18">
      <c r="A543" s="1497" t="s">
        <v>1445</v>
      </c>
      <c r="B543" s="1516" t="s">
        <v>1766</v>
      </c>
      <c r="C543" s="1647" t="s">
        <v>179</v>
      </c>
      <c r="E543" s="1645"/>
    </row>
    <row r="544" spans="1:5" ht="18">
      <c r="A544" s="1497" t="s">
        <v>1446</v>
      </c>
      <c r="B544" s="1517" t="s">
        <v>1767</v>
      </c>
      <c r="C544" s="1647" t="s">
        <v>179</v>
      </c>
      <c r="E544" s="1645"/>
    </row>
    <row r="545" spans="1:5" ht="18">
      <c r="A545" s="1497" t="s">
        <v>1447</v>
      </c>
      <c r="B545" s="1517" t="s">
        <v>1768</v>
      </c>
      <c r="C545" s="1647" t="s">
        <v>179</v>
      </c>
      <c r="E545" s="1645"/>
    </row>
    <row r="546" spans="1:5" ht="18">
      <c r="A546" s="1497" t="s">
        <v>1448</v>
      </c>
      <c r="B546" s="1517" t="s">
        <v>1769</v>
      </c>
      <c r="C546" s="1647" t="s">
        <v>179</v>
      </c>
      <c r="E546" s="1645"/>
    </row>
    <row r="547" spans="1:5" ht="18">
      <c r="A547" s="1497" t="s">
        <v>1449</v>
      </c>
      <c r="B547" s="1517" t="s">
        <v>1770</v>
      </c>
      <c r="C547" s="1647" t="s">
        <v>179</v>
      </c>
      <c r="E547" s="1645"/>
    </row>
    <row r="548" spans="1:5" ht="18">
      <c r="A548" s="1497" t="s">
        <v>1450</v>
      </c>
      <c r="B548" s="1517" t="s">
        <v>1771</v>
      </c>
      <c r="C548" s="1647" t="s">
        <v>179</v>
      </c>
      <c r="E548" s="1645"/>
    </row>
    <row r="549" spans="1:5" ht="18">
      <c r="A549" s="1497" t="s">
        <v>1451</v>
      </c>
      <c r="B549" s="1517" t="s">
        <v>1772</v>
      </c>
      <c r="C549" s="1647" t="s">
        <v>179</v>
      </c>
      <c r="E549" s="1645"/>
    </row>
    <row r="550" spans="1:5" ht="18">
      <c r="A550" s="1497" t="s">
        <v>1452</v>
      </c>
      <c r="B550" s="1517" t="s">
        <v>1773</v>
      </c>
      <c r="C550" s="1647" t="s">
        <v>179</v>
      </c>
      <c r="E550" s="1645"/>
    </row>
    <row r="551" spans="1:5" ht="18">
      <c r="A551" s="1497" t="s">
        <v>1453</v>
      </c>
      <c r="B551" s="1518" t="s">
        <v>1774</v>
      </c>
      <c r="C551" s="1647" t="s">
        <v>179</v>
      </c>
      <c r="E551" s="1645"/>
    </row>
    <row r="552" spans="1:5" ht="18">
      <c r="A552" s="1497" t="s">
        <v>1454</v>
      </c>
      <c r="B552" s="1517" t="s">
        <v>1775</v>
      </c>
      <c r="C552" s="1647" t="s">
        <v>179</v>
      </c>
      <c r="E552" s="1645"/>
    </row>
    <row r="553" spans="1:5" ht="18.75" thickBot="1">
      <c r="A553" s="1497" t="s">
        <v>1455</v>
      </c>
      <c r="B553" s="1520" t="s">
        <v>1776</v>
      </c>
      <c r="C553" s="1647" t="s">
        <v>179</v>
      </c>
      <c r="E553" s="1645"/>
    </row>
    <row r="554" spans="1:5" ht="18">
      <c r="A554" s="1497" t="s">
        <v>1456</v>
      </c>
      <c r="B554" s="1516" t="s">
        <v>1777</v>
      </c>
      <c r="C554" s="1647" t="s">
        <v>179</v>
      </c>
      <c r="E554" s="1645"/>
    </row>
    <row r="555" spans="1:5" ht="18">
      <c r="A555" s="1497" t="s">
        <v>1457</v>
      </c>
      <c r="B555" s="1517" t="s">
        <v>1778</v>
      </c>
      <c r="C555" s="1647" t="s">
        <v>179</v>
      </c>
      <c r="E555" s="1645"/>
    </row>
    <row r="556" spans="1:5" ht="18">
      <c r="A556" s="1497" t="s">
        <v>1458</v>
      </c>
      <c r="B556" s="1517" t="s">
        <v>1779</v>
      </c>
      <c r="C556" s="1647" t="s">
        <v>179</v>
      </c>
      <c r="E556" s="1645"/>
    </row>
    <row r="557" spans="1:5" ht="18">
      <c r="A557" s="1497" t="s">
        <v>1459</v>
      </c>
      <c r="B557" s="1517" t="s">
        <v>1780</v>
      </c>
      <c r="C557" s="1647" t="s">
        <v>179</v>
      </c>
      <c r="E557" s="1645"/>
    </row>
    <row r="558" spans="1:5" ht="18">
      <c r="A558" s="1497" t="s">
        <v>1460</v>
      </c>
      <c r="B558" s="1517" t="s">
        <v>1781</v>
      </c>
      <c r="C558" s="1647" t="s">
        <v>179</v>
      </c>
      <c r="E558" s="1645"/>
    </row>
    <row r="559" spans="1:5" ht="18">
      <c r="A559" s="1497" t="s">
        <v>1461</v>
      </c>
      <c r="B559" s="1518" t="s">
        <v>1782</v>
      </c>
      <c r="C559" s="1647" t="s">
        <v>179</v>
      </c>
      <c r="E559" s="1645"/>
    </row>
    <row r="560" spans="1:5" ht="18">
      <c r="A560" s="1497" t="s">
        <v>1462</v>
      </c>
      <c r="B560" s="1517" t="s">
        <v>1783</v>
      </c>
      <c r="C560" s="1647" t="s">
        <v>179</v>
      </c>
      <c r="E560" s="1645"/>
    </row>
    <row r="561" spans="1:5" ht="18">
      <c r="A561" s="1497" t="s">
        <v>1463</v>
      </c>
      <c r="B561" s="1517" t="s">
        <v>1784</v>
      </c>
      <c r="C561" s="1647" t="s">
        <v>179</v>
      </c>
      <c r="E561" s="1645"/>
    </row>
    <row r="562" spans="1:5" ht="18">
      <c r="A562" s="1497" t="s">
        <v>1464</v>
      </c>
      <c r="B562" s="1517" t="s">
        <v>1785</v>
      </c>
      <c r="C562" s="1647" t="s">
        <v>179</v>
      </c>
      <c r="E562" s="1645"/>
    </row>
    <row r="563" spans="1:5" ht="18">
      <c r="A563" s="1497" t="s">
        <v>1465</v>
      </c>
      <c r="B563" s="1517" t="s">
        <v>1786</v>
      </c>
      <c r="C563" s="1647" t="s">
        <v>179</v>
      </c>
      <c r="E563" s="1645"/>
    </row>
    <row r="564" spans="1:5" ht="18">
      <c r="A564" s="1497" t="s">
        <v>1466</v>
      </c>
      <c r="B564" s="1522" t="s">
        <v>1787</v>
      </c>
      <c r="C564" s="1647" t="s">
        <v>179</v>
      </c>
      <c r="E564" s="1645"/>
    </row>
    <row r="565" spans="1:5" ht="18.75" thickBot="1">
      <c r="A565" s="1497" t="s">
        <v>1467</v>
      </c>
      <c r="B565" s="1520" t="s">
        <v>1788</v>
      </c>
      <c r="C565" s="1647" t="s">
        <v>179</v>
      </c>
      <c r="E565" s="1645"/>
    </row>
    <row r="566" spans="1:5" ht="18">
      <c r="A566" s="1497" t="s">
        <v>1468</v>
      </c>
      <c r="B566" s="1516" t="s">
        <v>1789</v>
      </c>
      <c r="C566" s="1647" t="s">
        <v>179</v>
      </c>
      <c r="E566" s="1645"/>
    </row>
    <row r="567" spans="1:5" ht="18">
      <c r="A567" s="1497" t="s">
        <v>1469</v>
      </c>
      <c r="B567" s="1517" t="s">
        <v>1790</v>
      </c>
      <c r="C567" s="1647" t="s">
        <v>179</v>
      </c>
      <c r="E567" s="1645"/>
    </row>
    <row r="568" spans="1:5" ht="18">
      <c r="A568" s="1497" t="s">
        <v>1470</v>
      </c>
      <c r="B568" s="1517" t="s">
        <v>1791</v>
      </c>
      <c r="C568" s="1647" t="s">
        <v>179</v>
      </c>
      <c r="E568" s="1645"/>
    </row>
    <row r="569" spans="1:5" ht="18">
      <c r="A569" s="1497" t="s">
        <v>1471</v>
      </c>
      <c r="B569" s="1518" t="s">
        <v>1792</v>
      </c>
      <c r="C569" s="1647" t="s">
        <v>179</v>
      </c>
      <c r="E569" s="1645"/>
    </row>
    <row r="570" spans="1:5" ht="18">
      <c r="A570" s="1497" t="s">
        <v>1472</v>
      </c>
      <c r="B570" s="1517" t="s">
        <v>1793</v>
      </c>
      <c r="C570" s="1647" t="s">
        <v>179</v>
      </c>
      <c r="E570" s="1645"/>
    </row>
    <row r="571" spans="1:5" ht="18.75" thickBot="1">
      <c r="A571" s="1497" t="s">
        <v>1473</v>
      </c>
      <c r="B571" s="1520" t="s">
        <v>1794</v>
      </c>
      <c r="C571" s="1647" t="s">
        <v>179</v>
      </c>
      <c r="E571" s="1645"/>
    </row>
    <row r="572" spans="1:5" ht="18">
      <c r="A572" s="1497" t="s">
        <v>1474</v>
      </c>
      <c r="B572" s="1523" t="s">
        <v>1795</v>
      </c>
      <c r="C572" s="1647" t="s">
        <v>179</v>
      </c>
      <c r="E572" s="1645"/>
    </row>
    <row r="573" spans="1:5" ht="18">
      <c r="A573" s="1497" t="s">
        <v>1475</v>
      </c>
      <c r="B573" s="1517" t="s">
        <v>1796</v>
      </c>
      <c r="C573" s="1647" t="s">
        <v>179</v>
      </c>
      <c r="E573" s="1645"/>
    </row>
    <row r="574" spans="1:5" ht="18">
      <c r="A574" s="1497" t="s">
        <v>1476</v>
      </c>
      <c r="B574" s="1517" t="s">
        <v>1797</v>
      </c>
      <c r="C574" s="1647" t="s">
        <v>179</v>
      </c>
      <c r="E574" s="1645"/>
    </row>
    <row r="575" spans="1:5" ht="18">
      <c r="A575" s="1497" t="s">
        <v>1477</v>
      </c>
      <c r="B575" s="1517" t="s">
        <v>1798</v>
      </c>
      <c r="C575" s="1647" t="s">
        <v>179</v>
      </c>
      <c r="E575" s="1645"/>
    </row>
    <row r="576" spans="1:5" ht="18">
      <c r="A576" s="1497" t="s">
        <v>1478</v>
      </c>
      <c r="B576" s="1517" t="s">
        <v>1799</v>
      </c>
      <c r="C576" s="1647" t="s">
        <v>179</v>
      </c>
      <c r="E576" s="1645"/>
    </row>
    <row r="577" spans="1:5" ht="18">
      <c r="A577" s="1497" t="s">
        <v>1479</v>
      </c>
      <c r="B577" s="1517" t="s">
        <v>1800</v>
      </c>
      <c r="C577" s="1647" t="s">
        <v>179</v>
      </c>
      <c r="E577" s="1645"/>
    </row>
    <row r="578" spans="1:5" ht="18">
      <c r="A578" s="1497" t="s">
        <v>1480</v>
      </c>
      <c r="B578" s="1517" t="s">
        <v>1801</v>
      </c>
      <c r="C578" s="1647" t="s">
        <v>179</v>
      </c>
      <c r="E578" s="1645"/>
    </row>
    <row r="579" spans="1:5" ht="18">
      <c r="A579" s="1497" t="s">
        <v>1481</v>
      </c>
      <c r="B579" s="1518" t="s">
        <v>1802</v>
      </c>
      <c r="C579" s="1647" t="s">
        <v>179</v>
      </c>
      <c r="E579" s="1645"/>
    </row>
    <row r="580" spans="1:5" ht="18">
      <c r="A580" s="1497" t="s">
        <v>1482</v>
      </c>
      <c r="B580" s="1517" t="s">
        <v>1803</v>
      </c>
      <c r="C580" s="1647" t="s">
        <v>179</v>
      </c>
      <c r="E580" s="1645"/>
    </row>
    <row r="581" spans="1:5" ht="18">
      <c r="A581" s="1497" t="s">
        <v>1483</v>
      </c>
      <c r="B581" s="1517" t="s">
        <v>1804</v>
      </c>
      <c r="C581" s="1647" t="s">
        <v>179</v>
      </c>
      <c r="E581" s="1645"/>
    </row>
    <row r="582" spans="1:5" ht="18.75" thickBot="1">
      <c r="A582" s="1497" t="s">
        <v>1484</v>
      </c>
      <c r="B582" s="1520" t="s">
        <v>1805</v>
      </c>
      <c r="C582" s="1647" t="s">
        <v>179</v>
      </c>
      <c r="E582" s="1645"/>
    </row>
    <row r="583" spans="1:5" ht="18">
      <c r="A583" s="1497" t="s">
        <v>1485</v>
      </c>
      <c r="B583" s="1523" t="s">
        <v>1806</v>
      </c>
      <c r="C583" s="1647" t="s">
        <v>179</v>
      </c>
      <c r="E583" s="1645"/>
    </row>
    <row r="584" spans="1:5" ht="18">
      <c r="A584" s="1497" t="s">
        <v>1486</v>
      </c>
      <c r="B584" s="1517" t="s">
        <v>1807</v>
      </c>
      <c r="C584" s="1647" t="s">
        <v>179</v>
      </c>
      <c r="E584" s="1645"/>
    </row>
    <row r="585" spans="1:5" ht="18">
      <c r="A585" s="1497" t="s">
        <v>1487</v>
      </c>
      <c r="B585" s="1517" t="s">
        <v>1808</v>
      </c>
      <c r="C585" s="1647" t="s">
        <v>179</v>
      </c>
      <c r="E585" s="1645"/>
    </row>
    <row r="586" spans="1:5" ht="18">
      <c r="A586" s="1497" t="s">
        <v>1488</v>
      </c>
      <c r="B586" s="1517" t="s">
        <v>1809</v>
      </c>
      <c r="C586" s="1647" t="s">
        <v>179</v>
      </c>
      <c r="E586" s="1645"/>
    </row>
    <row r="587" spans="1:5" ht="18">
      <c r="A587" s="1497" t="s">
        <v>1489</v>
      </c>
      <c r="B587" s="1517" t="s">
        <v>1810</v>
      </c>
      <c r="C587" s="1647" t="s">
        <v>179</v>
      </c>
      <c r="E587" s="1645"/>
    </row>
    <row r="588" spans="1:5" ht="18">
      <c r="A588" s="1497" t="s">
        <v>1490</v>
      </c>
      <c r="B588" s="1517" t="s">
        <v>1811</v>
      </c>
      <c r="C588" s="1647" t="s">
        <v>179</v>
      </c>
      <c r="E588" s="1645"/>
    </row>
    <row r="589" spans="1:5" ht="18">
      <c r="A589" s="1497" t="s">
        <v>1491</v>
      </c>
      <c r="B589" s="1517" t="s">
        <v>1812</v>
      </c>
      <c r="C589" s="1647" t="s">
        <v>179</v>
      </c>
      <c r="E589" s="1645"/>
    </row>
    <row r="590" spans="1:5" ht="18">
      <c r="A590" s="1497" t="s">
        <v>1492</v>
      </c>
      <c r="B590" s="1517" t="s">
        <v>1813</v>
      </c>
      <c r="C590" s="1647" t="s">
        <v>179</v>
      </c>
      <c r="E590" s="1645"/>
    </row>
    <row r="591" spans="1:5" ht="18">
      <c r="A591" s="1497" t="s">
        <v>1493</v>
      </c>
      <c r="B591" s="1518" t="s">
        <v>1814</v>
      </c>
      <c r="C591" s="1647" t="s">
        <v>179</v>
      </c>
      <c r="E591" s="1645"/>
    </row>
    <row r="592" spans="1:5" ht="18">
      <c r="A592" s="1497" t="s">
        <v>1494</v>
      </c>
      <c r="B592" s="1517" t="s">
        <v>1815</v>
      </c>
      <c r="C592" s="1647" t="s">
        <v>179</v>
      </c>
      <c r="E592" s="1645"/>
    </row>
    <row r="593" spans="1:5" ht="18">
      <c r="A593" s="1497" t="s">
        <v>1495</v>
      </c>
      <c r="B593" s="1517" t="s">
        <v>1816</v>
      </c>
      <c r="C593" s="1647" t="s">
        <v>179</v>
      </c>
      <c r="E593" s="1645"/>
    </row>
    <row r="594" spans="1:5" ht="18">
      <c r="A594" s="1497" t="s">
        <v>1496</v>
      </c>
      <c r="B594" s="1517" t="s">
        <v>1817</v>
      </c>
      <c r="C594" s="1647" t="s">
        <v>179</v>
      </c>
      <c r="E594" s="1645"/>
    </row>
    <row r="595" spans="1:5" ht="18">
      <c r="A595" s="1497" t="s">
        <v>1497</v>
      </c>
      <c r="B595" s="1517" t="s">
        <v>1818</v>
      </c>
      <c r="C595" s="1647" t="s">
        <v>179</v>
      </c>
      <c r="E595" s="1645"/>
    </row>
    <row r="596" spans="1:5" ht="18">
      <c r="A596" s="1497" t="s">
        <v>1498</v>
      </c>
      <c r="B596" s="1517" t="s">
        <v>1819</v>
      </c>
      <c r="C596" s="1647" t="s">
        <v>179</v>
      </c>
      <c r="E596" s="1645"/>
    </row>
    <row r="597" spans="1:5" ht="18">
      <c r="A597" s="1497" t="s">
        <v>1499</v>
      </c>
      <c r="B597" s="1517" t="s">
        <v>1820</v>
      </c>
      <c r="C597" s="1647" t="s">
        <v>179</v>
      </c>
      <c r="E597" s="1645"/>
    </row>
    <row r="598" spans="1:5" ht="18">
      <c r="A598" s="1497" t="s">
        <v>1500</v>
      </c>
      <c r="B598" s="1517" t="s">
        <v>1821</v>
      </c>
      <c r="C598" s="1647" t="s">
        <v>179</v>
      </c>
      <c r="E598" s="1645"/>
    </row>
    <row r="599" spans="1:5" ht="18">
      <c r="A599" s="1497" t="s">
        <v>1501</v>
      </c>
      <c r="B599" s="1517" t="s">
        <v>1822</v>
      </c>
      <c r="C599" s="1647" t="s">
        <v>179</v>
      </c>
      <c r="E599" s="1645"/>
    </row>
    <row r="600" spans="1:5" ht="18.75" thickBot="1">
      <c r="A600" s="1497" t="s">
        <v>1502</v>
      </c>
      <c r="B600" s="1524" t="s">
        <v>1823</v>
      </c>
      <c r="C600" s="1647" t="s">
        <v>179</v>
      </c>
      <c r="E600" s="1645"/>
    </row>
    <row r="601" spans="1:5" ht="18.75">
      <c r="A601" s="1497" t="s">
        <v>1503</v>
      </c>
      <c r="B601" s="1516" t="s">
        <v>1824</v>
      </c>
      <c r="C601" s="1647" t="s">
        <v>179</v>
      </c>
      <c r="E601" s="1645"/>
    </row>
    <row r="602" spans="1:5" ht="18.75">
      <c r="A602" s="1497" t="s">
        <v>1504</v>
      </c>
      <c r="B602" s="1517" t="s">
        <v>1825</v>
      </c>
      <c r="C602" s="1647" t="s">
        <v>179</v>
      </c>
      <c r="E602" s="1645"/>
    </row>
    <row r="603" spans="1:5" ht="18.75">
      <c r="A603" s="1497" t="s">
        <v>1505</v>
      </c>
      <c r="B603" s="1517" t="s">
        <v>1826</v>
      </c>
      <c r="C603" s="1647" t="s">
        <v>179</v>
      </c>
      <c r="E603" s="1645"/>
    </row>
    <row r="604" spans="1:5" ht="18.75">
      <c r="A604" s="1497" t="s">
        <v>1506</v>
      </c>
      <c r="B604" s="1517" t="s">
        <v>1827</v>
      </c>
      <c r="C604" s="1647" t="s">
        <v>179</v>
      </c>
      <c r="E604" s="1645"/>
    </row>
    <row r="605" spans="1:5" ht="19.5">
      <c r="A605" s="1497" t="s">
        <v>1507</v>
      </c>
      <c r="B605" s="1518" t="s">
        <v>1828</v>
      </c>
      <c r="C605" s="1647" t="s">
        <v>179</v>
      </c>
      <c r="E605" s="1645"/>
    </row>
    <row r="606" spans="1:5" ht="18.75">
      <c r="A606" s="1497" t="s">
        <v>1508</v>
      </c>
      <c r="B606" s="1517" t="s">
        <v>1829</v>
      </c>
      <c r="C606" s="1647" t="s">
        <v>179</v>
      </c>
      <c r="E606" s="1645"/>
    </row>
    <row r="607" spans="1:5" ht="19.5" thickBot="1">
      <c r="A607" s="1497" t="s">
        <v>1509</v>
      </c>
      <c r="B607" s="1520" t="s">
        <v>1830</v>
      </c>
      <c r="C607" s="1647" t="s">
        <v>179</v>
      </c>
      <c r="E607" s="1645"/>
    </row>
    <row r="608" spans="1:5" ht="18.75">
      <c r="A608" s="1497" t="s">
        <v>1510</v>
      </c>
      <c r="B608" s="1516" t="s">
        <v>1831</v>
      </c>
      <c r="C608" s="1647" t="s">
        <v>179</v>
      </c>
      <c r="E608" s="1645"/>
    </row>
    <row r="609" spans="1:5" ht="18.75">
      <c r="A609" s="1497" t="s">
        <v>1511</v>
      </c>
      <c r="B609" s="1517" t="s">
        <v>1690</v>
      </c>
      <c r="C609" s="1647" t="s">
        <v>179</v>
      </c>
      <c r="E609" s="1645"/>
    </row>
    <row r="610" spans="1:5" ht="18.75">
      <c r="A610" s="1497" t="s">
        <v>1512</v>
      </c>
      <c r="B610" s="1517" t="s">
        <v>1832</v>
      </c>
      <c r="C610" s="1647" t="s">
        <v>179</v>
      </c>
      <c r="E610" s="1645"/>
    </row>
    <row r="611" spans="1:5" ht="18.75">
      <c r="A611" s="1497" t="s">
        <v>1513</v>
      </c>
      <c r="B611" s="1517" t="s">
        <v>1833</v>
      </c>
      <c r="C611" s="1647" t="s">
        <v>179</v>
      </c>
      <c r="E611" s="1645"/>
    </row>
    <row r="612" spans="1:5" ht="18.75">
      <c r="A612" s="1497" t="s">
        <v>1514</v>
      </c>
      <c r="B612" s="1517" t="s">
        <v>1834</v>
      </c>
      <c r="C612" s="1647" t="s">
        <v>179</v>
      </c>
      <c r="E612" s="1645"/>
    </row>
    <row r="613" spans="1:5" ht="19.5">
      <c r="A613" s="1497" t="s">
        <v>1515</v>
      </c>
      <c r="B613" s="1518" t="s">
        <v>1835</v>
      </c>
      <c r="C613" s="1647" t="s">
        <v>179</v>
      </c>
      <c r="E613" s="1645"/>
    </row>
    <row r="614" spans="1:5" ht="18.75">
      <c r="A614" s="1497" t="s">
        <v>1516</v>
      </c>
      <c r="B614" s="1517" t="s">
        <v>1836</v>
      </c>
      <c r="C614" s="1647" t="s">
        <v>179</v>
      </c>
      <c r="E614" s="1645"/>
    </row>
    <row r="615" spans="1:5" ht="19.5" thickBot="1">
      <c r="A615" s="1497" t="s">
        <v>1517</v>
      </c>
      <c r="B615" s="1520" t="s">
        <v>1837</v>
      </c>
      <c r="C615" s="1647" t="s">
        <v>179</v>
      </c>
      <c r="E615" s="1645"/>
    </row>
    <row r="616" spans="1:5" ht="18.75">
      <c r="A616" s="1497" t="s">
        <v>1518</v>
      </c>
      <c r="B616" s="1516" t="s">
        <v>1838</v>
      </c>
      <c r="C616" s="1647" t="s">
        <v>179</v>
      </c>
      <c r="E616" s="1645"/>
    </row>
    <row r="617" spans="1:5" ht="18.75">
      <c r="A617" s="1497" t="s">
        <v>1519</v>
      </c>
      <c r="B617" s="1517" t="s">
        <v>1839</v>
      </c>
      <c r="C617" s="1647" t="s">
        <v>179</v>
      </c>
      <c r="E617" s="1645"/>
    </row>
    <row r="618" spans="1:5" ht="18.75">
      <c r="A618" s="1497" t="s">
        <v>1520</v>
      </c>
      <c r="B618" s="1517" t="s">
        <v>1840</v>
      </c>
      <c r="C618" s="1647" t="s">
        <v>179</v>
      </c>
      <c r="E618" s="1645"/>
    </row>
    <row r="619" spans="1:5" ht="18.75">
      <c r="A619" s="1497" t="s">
        <v>1521</v>
      </c>
      <c r="B619" s="1517" t="s">
        <v>1841</v>
      </c>
      <c r="C619" s="1647" t="s">
        <v>179</v>
      </c>
      <c r="E619" s="1645"/>
    </row>
    <row r="620" spans="1:5" ht="19.5">
      <c r="A620" s="1497" t="s">
        <v>1522</v>
      </c>
      <c r="B620" s="1518" t="s">
        <v>1842</v>
      </c>
      <c r="C620" s="1647" t="s">
        <v>179</v>
      </c>
      <c r="E620" s="1645"/>
    </row>
    <row r="621" spans="1:5" ht="18.75">
      <c r="A621" s="1497" t="s">
        <v>1523</v>
      </c>
      <c r="B621" s="1517" t="s">
        <v>1843</v>
      </c>
      <c r="C621" s="1647" t="s">
        <v>179</v>
      </c>
      <c r="E621" s="1645"/>
    </row>
    <row r="622" spans="1:5" ht="19.5" thickBot="1">
      <c r="A622" s="1497" t="s">
        <v>1524</v>
      </c>
      <c r="B622" s="1520" t="s">
        <v>1844</v>
      </c>
      <c r="C622" s="1647" t="s">
        <v>179</v>
      </c>
      <c r="E622" s="1645"/>
    </row>
    <row r="623" spans="1:5" ht="18.75">
      <c r="A623" s="1497" t="s">
        <v>1525</v>
      </c>
      <c r="B623" s="1516" t="s">
        <v>1845</v>
      </c>
      <c r="C623" s="1647" t="s">
        <v>179</v>
      </c>
      <c r="E623" s="1645"/>
    </row>
    <row r="624" spans="1:5" ht="18.75">
      <c r="A624" s="1497" t="s">
        <v>1526</v>
      </c>
      <c r="B624" s="1517" t="s">
        <v>1846</v>
      </c>
      <c r="C624" s="1647" t="s">
        <v>179</v>
      </c>
      <c r="E624" s="1645"/>
    </row>
    <row r="625" spans="1:5" ht="19.5">
      <c r="A625" s="1497" t="s">
        <v>1527</v>
      </c>
      <c r="B625" s="1518" t="s">
        <v>1847</v>
      </c>
      <c r="C625" s="1647" t="s">
        <v>179</v>
      </c>
      <c r="E625" s="1645"/>
    </row>
    <row r="626" spans="1:5" ht="19.5" thickBot="1">
      <c r="A626" s="1497" t="s">
        <v>1528</v>
      </c>
      <c r="B626" s="1520" t="s">
        <v>1848</v>
      </c>
      <c r="C626" s="1647" t="s">
        <v>179</v>
      </c>
      <c r="E626" s="1645"/>
    </row>
    <row r="627" spans="1:5" ht="18.75">
      <c r="A627" s="1497" t="s">
        <v>1529</v>
      </c>
      <c r="B627" s="1516" t="s">
        <v>1849</v>
      </c>
      <c r="C627" s="1647" t="s">
        <v>179</v>
      </c>
      <c r="E627" s="1645"/>
    </row>
    <row r="628" spans="1:5" ht="18.75">
      <c r="A628" s="1497" t="s">
        <v>1530</v>
      </c>
      <c r="B628" s="1517" t="s">
        <v>1850</v>
      </c>
      <c r="C628" s="1647" t="s">
        <v>179</v>
      </c>
      <c r="E628" s="1645"/>
    </row>
    <row r="629" spans="1:5" ht="18.75">
      <c r="A629" s="1497" t="s">
        <v>1531</v>
      </c>
      <c r="B629" s="1517" t="s">
        <v>1851</v>
      </c>
      <c r="C629" s="1647" t="s">
        <v>179</v>
      </c>
      <c r="E629" s="1645"/>
    </row>
    <row r="630" spans="1:5" ht="18.75">
      <c r="A630" s="1497" t="s">
        <v>1532</v>
      </c>
      <c r="B630" s="1517" t="s">
        <v>1852</v>
      </c>
      <c r="C630" s="1647" t="s">
        <v>179</v>
      </c>
      <c r="E630" s="1645"/>
    </row>
    <row r="631" spans="1:5" ht="18.75">
      <c r="A631" s="1497" t="s">
        <v>1533</v>
      </c>
      <c r="B631" s="1517" t="s">
        <v>1853</v>
      </c>
      <c r="C631" s="1647" t="s">
        <v>179</v>
      </c>
      <c r="E631" s="1645"/>
    </row>
    <row r="632" spans="1:5" ht="18.75">
      <c r="A632" s="1497" t="s">
        <v>1534</v>
      </c>
      <c r="B632" s="1517" t="s">
        <v>1854</v>
      </c>
      <c r="C632" s="1647" t="s">
        <v>179</v>
      </c>
      <c r="E632" s="1645"/>
    </row>
    <row r="633" spans="1:5" ht="18.75">
      <c r="A633" s="1497" t="s">
        <v>1535</v>
      </c>
      <c r="B633" s="1517" t="s">
        <v>1855</v>
      </c>
      <c r="C633" s="1647" t="s">
        <v>179</v>
      </c>
      <c r="E633" s="1645"/>
    </row>
    <row r="634" spans="1:5" ht="18.75">
      <c r="A634" s="1497" t="s">
        <v>1536</v>
      </c>
      <c r="B634" s="1517" t="s">
        <v>1856</v>
      </c>
      <c r="C634" s="1647" t="s">
        <v>179</v>
      </c>
      <c r="E634" s="1645"/>
    </row>
    <row r="635" spans="1:5" ht="19.5">
      <c r="A635" s="1497" t="s">
        <v>1537</v>
      </c>
      <c r="B635" s="1518" t="s">
        <v>1857</v>
      </c>
      <c r="C635" s="1647" t="s">
        <v>179</v>
      </c>
      <c r="E635" s="1645"/>
    </row>
    <row r="636" spans="1:5" ht="19.5" thickBot="1">
      <c r="A636" s="1497" t="s">
        <v>1538</v>
      </c>
      <c r="B636" s="1520" t="s">
        <v>1858</v>
      </c>
      <c r="C636" s="1647" t="s">
        <v>179</v>
      </c>
      <c r="E636" s="1645"/>
    </row>
    <row r="637" spans="1:5" ht="18.75">
      <c r="A637" s="1497" t="s">
        <v>1539</v>
      </c>
      <c r="B637" s="1516" t="s">
        <v>311</v>
      </c>
      <c r="C637" s="1647" t="s">
        <v>179</v>
      </c>
      <c r="E637" s="1645"/>
    </row>
    <row r="638" spans="1:5" ht="18.75">
      <c r="A638" s="1497" t="s">
        <v>1540</v>
      </c>
      <c r="B638" s="1517" t="s">
        <v>312</v>
      </c>
      <c r="C638" s="1647" t="s">
        <v>179</v>
      </c>
      <c r="E638" s="1645"/>
    </row>
    <row r="639" spans="1:5" ht="18.75">
      <c r="A639" s="1497" t="s">
        <v>1541</v>
      </c>
      <c r="B639" s="1517" t="s">
        <v>313</v>
      </c>
      <c r="C639" s="1647" t="s">
        <v>179</v>
      </c>
      <c r="E639" s="1645"/>
    </row>
    <row r="640" spans="1:5" ht="18.75">
      <c r="A640" s="1497" t="s">
        <v>1542</v>
      </c>
      <c r="B640" s="1517" t="s">
        <v>314</v>
      </c>
      <c r="C640" s="1647" t="s">
        <v>179</v>
      </c>
      <c r="E640" s="1645"/>
    </row>
    <row r="641" spans="1:5" ht="18.75">
      <c r="A641" s="1497" t="s">
        <v>1543</v>
      </c>
      <c r="B641" s="1517" t="s">
        <v>315</v>
      </c>
      <c r="C641" s="1647" t="s">
        <v>179</v>
      </c>
      <c r="E641" s="1645"/>
    </row>
    <row r="642" spans="1:5" ht="18.75">
      <c r="A642" s="1497" t="s">
        <v>1544</v>
      </c>
      <c r="B642" s="1517" t="s">
        <v>316</v>
      </c>
      <c r="C642" s="1647" t="s">
        <v>179</v>
      </c>
      <c r="E642" s="1645"/>
    </row>
    <row r="643" spans="1:5" ht="18.75">
      <c r="A643" s="1497" t="s">
        <v>1545</v>
      </c>
      <c r="B643" s="1517" t="s">
        <v>317</v>
      </c>
      <c r="C643" s="1647" t="s">
        <v>179</v>
      </c>
      <c r="E643" s="1645"/>
    </row>
    <row r="644" spans="1:5" ht="18.75">
      <c r="A644" s="1497" t="s">
        <v>1546</v>
      </c>
      <c r="B644" s="1517" t="s">
        <v>318</v>
      </c>
      <c r="C644" s="1647" t="s">
        <v>179</v>
      </c>
      <c r="E644" s="1645"/>
    </row>
    <row r="645" spans="1:5" ht="18.75">
      <c r="A645" s="1497" t="s">
        <v>1547</v>
      </c>
      <c r="B645" s="1517" t="s">
        <v>736</v>
      </c>
      <c r="C645" s="1647" t="s">
        <v>179</v>
      </c>
      <c r="E645" s="1645"/>
    </row>
    <row r="646" spans="1:5" ht="18.75">
      <c r="A646" s="1497" t="s">
        <v>1548</v>
      </c>
      <c r="B646" s="1517" t="s">
        <v>737</v>
      </c>
      <c r="C646" s="1647" t="s">
        <v>179</v>
      </c>
      <c r="E646" s="1645"/>
    </row>
    <row r="647" spans="1:5" ht="18.75">
      <c r="A647" s="1497" t="s">
        <v>1549</v>
      </c>
      <c r="B647" s="1517" t="s">
        <v>738</v>
      </c>
      <c r="C647" s="1647" t="s">
        <v>179</v>
      </c>
      <c r="E647" s="1645"/>
    </row>
    <row r="648" spans="1:5" ht="18.75">
      <c r="A648" s="1497" t="s">
        <v>1550</v>
      </c>
      <c r="B648" s="1517" t="s">
        <v>739</v>
      </c>
      <c r="C648" s="1647" t="s">
        <v>179</v>
      </c>
      <c r="E648" s="1645"/>
    </row>
    <row r="649" spans="1:5" ht="18.75">
      <c r="A649" s="1497" t="s">
        <v>1551</v>
      </c>
      <c r="B649" s="1517" t="s">
        <v>740</v>
      </c>
      <c r="C649" s="1647" t="s">
        <v>179</v>
      </c>
      <c r="E649" s="1645"/>
    </row>
    <row r="650" spans="1:5" ht="18.75">
      <c r="A650" s="1497" t="s">
        <v>1552</v>
      </c>
      <c r="B650" s="1517" t="s">
        <v>741</v>
      </c>
      <c r="C650" s="1647" t="s">
        <v>179</v>
      </c>
      <c r="E650" s="1645"/>
    </row>
    <row r="651" spans="1:5" ht="18.75">
      <c r="A651" s="1497" t="s">
        <v>1553</v>
      </c>
      <c r="B651" s="1517" t="s">
        <v>742</v>
      </c>
      <c r="C651" s="1647" t="s">
        <v>179</v>
      </c>
      <c r="E651" s="1645"/>
    </row>
    <row r="652" spans="1:5" ht="18.75">
      <c r="A652" s="1497" t="s">
        <v>1554</v>
      </c>
      <c r="B652" s="1517" t="s">
        <v>743</v>
      </c>
      <c r="C652" s="1647" t="s">
        <v>179</v>
      </c>
      <c r="E652" s="1645"/>
    </row>
    <row r="653" spans="1:5" ht="18.75">
      <c r="A653" s="1497" t="s">
        <v>1555</v>
      </c>
      <c r="B653" s="1517" t="s">
        <v>744</v>
      </c>
      <c r="C653" s="1647" t="s">
        <v>179</v>
      </c>
      <c r="E653" s="1645"/>
    </row>
    <row r="654" spans="1:5" ht="18.75">
      <c r="A654" s="1497" t="s">
        <v>1556</v>
      </c>
      <c r="B654" s="1517" t="s">
        <v>745</v>
      </c>
      <c r="C654" s="1647" t="s">
        <v>179</v>
      </c>
      <c r="E654" s="1645"/>
    </row>
    <row r="655" spans="1:5" ht="18.75">
      <c r="A655" s="1497" t="s">
        <v>1557</v>
      </c>
      <c r="B655" s="1517" t="s">
        <v>746</v>
      </c>
      <c r="C655" s="1647" t="s">
        <v>179</v>
      </c>
      <c r="E655" s="1645"/>
    </row>
    <row r="656" spans="1:5" ht="18.75">
      <c r="A656" s="1497" t="s">
        <v>1558</v>
      </c>
      <c r="B656" s="1517" t="s">
        <v>747</v>
      </c>
      <c r="C656" s="1647" t="s">
        <v>179</v>
      </c>
      <c r="E656" s="1645"/>
    </row>
    <row r="657" spans="1:5" ht="18.75">
      <c r="A657" s="1497" t="s">
        <v>1559</v>
      </c>
      <c r="B657" s="1517" t="s">
        <v>748</v>
      </c>
      <c r="C657" s="1647" t="s">
        <v>179</v>
      </c>
      <c r="E657" s="1645"/>
    </row>
    <row r="658" spans="1:5" ht="18.75">
      <c r="A658" s="1497" t="s">
        <v>1560</v>
      </c>
      <c r="B658" s="1517" t="s">
        <v>749</v>
      </c>
      <c r="C658" s="1647" t="s">
        <v>179</v>
      </c>
      <c r="E658" s="1645"/>
    </row>
    <row r="659" spans="1:5" ht="18.75">
      <c r="A659" s="1497" t="s">
        <v>1561</v>
      </c>
      <c r="B659" s="1517" t="s">
        <v>750</v>
      </c>
      <c r="C659" s="1647" t="s">
        <v>179</v>
      </c>
      <c r="E659" s="1645"/>
    </row>
    <row r="660" spans="1:5" ht="18.75">
      <c r="A660" s="1497" t="s">
        <v>1562</v>
      </c>
      <c r="B660" s="1517" t="s">
        <v>751</v>
      </c>
      <c r="C660" s="1647" t="s">
        <v>179</v>
      </c>
      <c r="E660" s="1645"/>
    </row>
    <row r="661" spans="1:5" ht="20.25" thickBot="1">
      <c r="A661" s="1497" t="s">
        <v>1563</v>
      </c>
      <c r="B661" s="1525" t="s">
        <v>752</v>
      </c>
      <c r="C661" s="1647" t="s">
        <v>179</v>
      </c>
      <c r="E661" s="1645"/>
    </row>
    <row r="662" spans="1:5" ht="18.75">
      <c r="A662" s="1497" t="s">
        <v>1564</v>
      </c>
      <c r="B662" s="1516" t="s">
        <v>1859</v>
      </c>
      <c r="C662" s="1647" t="s">
        <v>179</v>
      </c>
      <c r="E662" s="1645"/>
    </row>
    <row r="663" spans="1:5" ht="18.75">
      <c r="A663" s="1497" t="s">
        <v>1565</v>
      </c>
      <c r="B663" s="1517" t="s">
        <v>1860</v>
      </c>
      <c r="C663" s="1647" t="s">
        <v>179</v>
      </c>
      <c r="E663" s="1645"/>
    </row>
    <row r="664" spans="1:5" ht="18.75">
      <c r="A664" s="1497" t="s">
        <v>1566</v>
      </c>
      <c r="B664" s="1517" t="s">
        <v>1861</v>
      </c>
      <c r="C664" s="1647" t="s">
        <v>179</v>
      </c>
      <c r="E664" s="1645"/>
    </row>
    <row r="665" spans="1:5" ht="18.75">
      <c r="A665" s="1497" t="s">
        <v>1567</v>
      </c>
      <c r="B665" s="1517" t="s">
        <v>1862</v>
      </c>
      <c r="C665" s="1647" t="s">
        <v>179</v>
      </c>
      <c r="E665" s="1645"/>
    </row>
    <row r="666" spans="1:5" ht="18.75">
      <c r="A666" s="1497" t="s">
        <v>1568</v>
      </c>
      <c r="B666" s="1517" t="s">
        <v>1863</v>
      </c>
      <c r="C666" s="1647" t="s">
        <v>179</v>
      </c>
      <c r="E666" s="1645"/>
    </row>
    <row r="667" spans="1:5" ht="18.75">
      <c r="A667" s="1497" t="s">
        <v>1569</v>
      </c>
      <c r="B667" s="1517" t="s">
        <v>1864</v>
      </c>
      <c r="C667" s="1647" t="s">
        <v>179</v>
      </c>
      <c r="E667" s="1645"/>
    </row>
    <row r="668" spans="1:5" ht="18.75">
      <c r="A668" s="1497" t="s">
        <v>1570</v>
      </c>
      <c r="B668" s="1517" t="s">
        <v>1865</v>
      </c>
      <c r="C668" s="1647" t="s">
        <v>179</v>
      </c>
      <c r="E668" s="1645"/>
    </row>
    <row r="669" spans="1:5" ht="18.75">
      <c r="A669" s="1497" t="s">
        <v>1571</v>
      </c>
      <c r="B669" s="1517" t="s">
        <v>1866</v>
      </c>
      <c r="C669" s="1647" t="s">
        <v>179</v>
      </c>
      <c r="E669" s="1645"/>
    </row>
    <row r="670" spans="1:5" ht="18.75">
      <c r="A670" s="1497" t="s">
        <v>1572</v>
      </c>
      <c r="B670" s="1517" t="s">
        <v>1867</v>
      </c>
      <c r="C670" s="1647" t="s">
        <v>179</v>
      </c>
      <c r="E670" s="1645"/>
    </row>
    <row r="671" spans="1:5" ht="18.75">
      <c r="A671" s="1497" t="s">
        <v>1573</v>
      </c>
      <c r="B671" s="1517" t="s">
        <v>1868</v>
      </c>
      <c r="C671" s="1647" t="s">
        <v>179</v>
      </c>
      <c r="E671" s="1645"/>
    </row>
    <row r="672" spans="1:5" ht="18.75">
      <c r="A672" s="1497" t="s">
        <v>1574</v>
      </c>
      <c r="B672" s="1517" t="s">
        <v>1869</v>
      </c>
      <c r="C672" s="1647" t="s">
        <v>179</v>
      </c>
      <c r="E672" s="1645"/>
    </row>
    <row r="673" spans="1:5" ht="18.75">
      <c r="A673" s="1497" t="s">
        <v>1575</v>
      </c>
      <c r="B673" s="1517" t="s">
        <v>1870</v>
      </c>
      <c r="C673" s="1647" t="s">
        <v>179</v>
      </c>
      <c r="E673" s="1645"/>
    </row>
    <row r="674" spans="1:5" ht="18.75">
      <c r="A674" s="1497" t="s">
        <v>1576</v>
      </c>
      <c r="B674" s="1517" t="s">
        <v>1871</v>
      </c>
      <c r="C674" s="1647" t="s">
        <v>179</v>
      </c>
      <c r="E674" s="1645"/>
    </row>
    <row r="675" spans="1:5" ht="18.75">
      <c r="A675" s="1497" t="s">
        <v>1577</v>
      </c>
      <c r="B675" s="1517" t="s">
        <v>1872</v>
      </c>
      <c r="C675" s="1647" t="s">
        <v>179</v>
      </c>
      <c r="E675" s="1645"/>
    </row>
    <row r="676" spans="1:5" ht="18.75">
      <c r="A676" s="1497" t="s">
        <v>1578</v>
      </c>
      <c r="B676" s="1517" t="s">
        <v>1873</v>
      </c>
      <c r="C676" s="1647" t="s">
        <v>179</v>
      </c>
      <c r="E676" s="1645"/>
    </row>
    <row r="677" spans="1:5" ht="18.75">
      <c r="A677" s="1497" t="s">
        <v>1579</v>
      </c>
      <c r="B677" s="1517" t="s">
        <v>1874</v>
      </c>
      <c r="C677" s="1647" t="s">
        <v>179</v>
      </c>
      <c r="E677" s="1645"/>
    </row>
    <row r="678" spans="1:5" ht="18.75">
      <c r="A678" s="1497" t="s">
        <v>1580</v>
      </c>
      <c r="B678" s="1517" t="s">
        <v>1875</v>
      </c>
      <c r="C678" s="1647" t="s">
        <v>179</v>
      </c>
      <c r="E678" s="1645"/>
    </row>
    <row r="679" spans="1:5" ht="18.75">
      <c r="A679" s="1497" t="s">
        <v>1581</v>
      </c>
      <c r="B679" s="1517" t="s">
        <v>1876</v>
      </c>
      <c r="C679" s="1647" t="s">
        <v>179</v>
      </c>
      <c r="E679" s="1645"/>
    </row>
    <row r="680" spans="1:5" ht="18.75">
      <c r="A680" s="1497" t="s">
        <v>1582</v>
      </c>
      <c r="B680" s="1517" t="s">
        <v>1877</v>
      </c>
      <c r="C680" s="1647" t="s">
        <v>179</v>
      </c>
      <c r="E680" s="1645"/>
    </row>
    <row r="681" spans="1:5" ht="18.75">
      <c r="A681" s="1497" t="s">
        <v>1583</v>
      </c>
      <c r="B681" s="1517" t="s">
        <v>1878</v>
      </c>
      <c r="C681" s="1647" t="s">
        <v>179</v>
      </c>
      <c r="E681" s="1645"/>
    </row>
    <row r="682" spans="1:5" ht="18.75">
      <c r="A682" s="1497" t="s">
        <v>1584</v>
      </c>
      <c r="B682" s="1517" t="s">
        <v>1879</v>
      </c>
      <c r="C682" s="1647" t="s">
        <v>179</v>
      </c>
      <c r="E682" s="1645"/>
    </row>
    <row r="683" spans="1:5" ht="19.5" thickBot="1">
      <c r="A683" s="1497" t="s">
        <v>1585</v>
      </c>
      <c r="B683" s="1520" t="s">
        <v>1880</v>
      </c>
      <c r="C683" s="1647" t="s">
        <v>179</v>
      </c>
      <c r="E683" s="1645"/>
    </row>
    <row r="684" spans="1:5" ht="18.75">
      <c r="A684" s="1497" t="s">
        <v>1586</v>
      </c>
      <c r="B684" s="1516" t="s">
        <v>1881</v>
      </c>
      <c r="C684" s="1647" t="s">
        <v>179</v>
      </c>
      <c r="E684" s="1645"/>
    </row>
    <row r="685" spans="1:5" ht="18.75">
      <c r="A685" s="1497" t="s">
        <v>1587</v>
      </c>
      <c r="B685" s="1517" t="s">
        <v>1882</v>
      </c>
      <c r="C685" s="1647" t="s">
        <v>179</v>
      </c>
      <c r="E685" s="1645"/>
    </row>
    <row r="686" spans="1:5" ht="18.75">
      <c r="A686" s="1497" t="s">
        <v>1588</v>
      </c>
      <c r="B686" s="1517" t="s">
        <v>1883</v>
      </c>
      <c r="C686" s="1647" t="s">
        <v>179</v>
      </c>
      <c r="E686" s="1645"/>
    </row>
    <row r="687" spans="1:5" ht="18.75">
      <c r="A687" s="1497" t="s">
        <v>1589</v>
      </c>
      <c r="B687" s="1517" t="s">
        <v>1884</v>
      </c>
      <c r="C687" s="1647" t="s">
        <v>179</v>
      </c>
      <c r="E687" s="1645"/>
    </row>
    <row r="688" spans="1:5" ht="18.75">
      <c r="A688" s="1497" t="s">
        <v>1590</v>
      </c>
      <c r="B688" s="1517" t="s">
        <v>1885</v>
      </c>
      <c r="C688" s="1647" t="s">
        <v>179</v>
      </c>
      <c r="E688" s="1645"/>
    </row>
    <row r="689" spans="1:3" ht="18.75">
      <c r="A689" s="1497" t="s">
        <v>1591</v>
      </c>
      <c r="B689" s="1517" t="s">
        <v>1886</v>
      </c>
      <c r="C689" s="1647" t="s">
        <v>179</v>
      </c>
    </row>
    <row r="690" spans="1:3" ht="18.75">
      <c r="A690" s="1497" t="s">
        <v>1592</v>
      </c>
      <c r="B690" s="1517" t="s">
        <v>1887</v>
      </c>
      <c r="C690" s="1647" t="s">
        <v>179</v>
      </c>
    </row>
    <row r="691" spans="1:3" ht="18.75">
      <c r="A691" s="1497" t="s">
        <v>1593</v>
      </c>
      <c r="B691" s="1517" t="s">
        <v>1888</v>
      </c>
      <c r="C691" s="1647" t="s">
        <v>179</v>
      </c>
    </row>
    <row r="692" spans="1:3" ht="18.75">
      <c r="A692" s="1497" t="s">
        <v>1594</v>
      </c>
      <c r="B692" s="1517" t="s">
        <v>1889</v>
      </c>
      <c r="C692" s="1647" t="s">
        <v>179</v>
      </c>
    </row>
    <row r="693" spans="1:3" ht="19.5">
      <c r="A693" s="1497" t="s">
        <v>1595</v>
      </c>
      <c r="B693" s="1518" t="s">
        <v>1890</v>
      </c>
      <c r="C693" s="1647" t="s">
        <v>179</v>
      </c>
    </row>
    <row r="694" spans="1:3" ht="19.5" thickBot="1">
      <c r="A694" s="1497" t="s">
        <v>1596</v>
      </c>
      <c r="B694" s="1520" t="s">
        <v>1891</v>
      </c>
      <c r="C694" s="1647" t="s">
        <v>179</v>
      </c>
    </row>
    <row r="695" spans="1:3" ht="18.75">
      <c r="A695" s="1497" t="s">
        <v>1597</v>
      </c>
      <c r="B695" s="1516" t="s">
        <v>1892</v>
      </c>
      <c r="C695" s="1647" t="s">
        <v>179</v>
      </c>
    </row>
    <row r="696" spans="1:3" ht="18.75">
      <c r="A696" s="1497" t="s">
        <v>1598</v>
      </c>
      <c r="B696" s="1517" t="s">
        <v>1893</v>
      </c>
      <c r="C696" s="1647" t="s">
        <v>179</v>
      </c>
    </row>
    <row r="697" spans="1:3" ht="18.75">
      <c r="A697" s="1497" t="s">
        <v>1599</v>
      </c>
      <c r="B697" s="1517" t="s">
        <v>1894</v>
      </c>
      <c r="C697" s="1647" t="s">
        <v>179</v>
      </c>
    </row>
    <row r="698" spans="1:3" ht="18.75">
      <c r="A698" s="1497" t="s">
        <v>1600</v>
      </c>
      <c r="B698" s="1517" t="s">
        <v>1895</v>
      </c>
      <c r="C698" s="1647" t="s">
        <v>179</v>
      </c>
    </row>
    <row r="699" spans="1:3" ht="20.25" thickBot="1">
      <c r="A699" s="1497" t="s">
        <v>1601</v>
      </c>
      <c r="B699" s="1525" t="s">
        <v>1896</v>
      </c>
      <c r="C699" s="1647" t="s">
        <v>179</v>
      </c>
    </row>
    <row r="700" spans="1:3" ht="18.75">
      <c r="A700" s="1497" t="s">
        <v>1602</v>
      </c>
      <c r="B700" s="1516" t="s">
        <v>1897</v>
      </c>
      <c r="C700" s="1647" t="s">
        <v>179</v>
      </c>
    </row>
    <row r="701" spans="1:3" ht="18.75">
      <c r="A701" s="1497" t="s">
        <v>1603</v>
      </c>
      <c r="B701" s="1517" t="s">
        <v>1898</v>
      </c>
      <c r="C701" s="1647" t="s">
        <v>179</v>
      </c>
    </row>
    <row r="702" spans="1:3" ht="18.75">
      <c r="A702" s="1497" t="s">
        <v>1604</v>
      </c>
      <c r="B702" s="1517" t="s">
        <v>1899</v>
      </c>
      <c r="C702" s="1647" t="s">
        <v>179</v>
      </c>
    </row>
    <row r="703" spans="1:3" ht="18.75">
      <c r="A703" s="1497" t="s">
        <v>1605</v>
      </c>
      <c r="B703" s="1517" t="s">
        <v>1900</v>
      </c>
      <c r="C703" s="1647" t="s">
        <v>179</v>
      </c>
    </row>
    <row r="704" spans="1:3" ht="18.75">
      <c r="A704" s="1497" t="s">
        <v>1606</v>
      </c>
      <c r="B704" s="1517" t="s">
        <v>1901</v>
      </c>
      <c r="C704" s="1647" t="s">
        <v>179</v>
      </c>
    </row>
    <row r="705" spans="1:3" ht="18.75">
      <c r="A705" s="1497" t="s">
        <v>1607</v>
      </c>
      <c r="B705" s="1517" t="s">
        <v>1902</v>
      </c>
      <c r="C705" s="1647" t="s">
        <v>179</v>
      </c>
    </row>
    <row r="706" spans="1:3" ht="18.75">
      <c r="A706" s="1497" t="s">
        <v>1608</v>
      </c>
      <c r="B706" s="1517" t="s">
        <v>1903</v>
      </c>
      <c r="C706" s="1647" t="s">
        <v>179</v>
      </c>
    </row>
    <row r="707" spans="1:3" ht="18.75">
      <c r="A707" s="1497" t="s">
        <v>1609</v>
      </c>
      <c r="B707" s="1517" t="s">
        <v>1904</v>
      </c>
      <c r="C707" s="1647" t="s">
        <v>179</v>
      </c>
    </row>
    <row r="708" spans="1:3" ht="18.75">
      <c r="A708" s="1497" t="s">
        <v>1610</v>
      </c>
      <c r="B708" s="1517" t="s">
        <v>1905</v>
      </c>
      <c r="C708" s="1647" t="s">
        <v>179</v>
      </c>
    </row>
    <row r="709" spans="1:3" ht="18.75">
      <c r="A709" s="1497" t="s">
        <v>1611</v>
      </c>
      <c r="B709" s="1517" t="s">
        <v>1906</v>
      </c>
      <c r="C709" s="1647" t="s">
        <v>179</v>
      </c>
    </row>
    <row r="710" spans="1:3" ht="20.25" thickBot="1">
      <c r="A710" s="1497" t="s">
        <v>1612</v>
      </c>
      <c r="B710" s="1525" t="s">
        <v>1907</v>
      </c>
      <c r="C710" s="1647" t="s">
        <v>179</v>
      </c>
    </row>
    <row r="711" spans="1:3" ht="18.75">
      <c r="A711" s="1497" t="s">
        <v>1613</v>
      </c>
      <c r="B711" s="1516" t="s">
        <v>1908</v>
      </c>
      <c r="C711" s="1647" t="s">
        <v>179</v>
      </c>
    </row>
    <row r="712" spans="1:3" ht="18.75">
      <c r="A712" s="1497" t="s">
        <v>1614</v>
      </c>
      <c r="B712" s="1517" t="s">
        <v>1909</v>
      </c>
      <c r="C712" s="1647" t="s">
        <v>179</v>
      </c>
    </row>
    <row r="713" spans="1:3" ht="18.75">
      <c r="A713" s="1497" t="s">
        <v>1615</v>
      </c>
      <c r="B713" s="1517" t="s">
        <v>1910</v>
      </c>
      <c r="C713" s="1647" t="s">
        <v>179</v>
      </c>
    </row>
    <row r="714" spans="1:3" ht="18.75">
      <c r="A714" s="1497" t="s">
        <v>1616</v>
      </c>
      <c r="B714" s="1517" t="s">
        <v>1911</v>
      </c>
      <c r="C714" s="1647" t="s">
        <v>179</v>
      </c>
    </row>
    <row r="715" spans="1:3" ht="18.75">
      <c r="A715" s="1497" t="s">
        <v>1617</v>
      </c>
      <c r="B715" s="1517" t="s">
        <v>1912</v>
      </c>
      <c r="C715" s="1647" t="s">
        <v>179</v>
      </c>
    </row>
    <row r="716" spans="1:3" ht="18.75">
      <c r="A716" s="1497" t="s">
        <v>1618</v>
      </c>
      <c r="B716" s="1517" t="s">
        <v>1913</v>
      </c>
      <c r="C716" s="1647" t="s">
        <v>179</v>
      </c>
    </row>
    <row r="717" spans="1:3" ht="18.75">
      <c r="A717" s="1497" t="s">
        <v>1619</v>
      </c>
      <c r="B717" s="1517" t="s">
        <v>1914</v>
      </c>
      <c r="C717" s="1647" t="s">
        <v>179</v>
      </c>
    </row>
    <row r="718" spans="1:3" ht="18.75">
      <c r="A718" s="1497" t="s">
        <v>1620</v>
      </c>
      <c r="B718" s="1517" t="s">
        <v>1915</v>
      </c>
      <c r="C718" s="1647" t="s">
        <v>179</v>
      </c>
    </row>
    <row r="719" spans="1:3" ht="18.75">
      <c r="A719" s="1497" t="s">
        <v>1621</v>
      </c>
      <c r="B719" s="1517" t="s">
        <v>1916</v>
      </c>
      <c r="C719" s="1647" t="s">
        <v>179</v>
      </c>
    </row>
    <row r="720" spans="1:3" ht="20.25" thickBot="1">
      <c r="A720" s="1497" t="s">
        <v>1622</v>
      </c>
      <c r="B720" s="1525" t="s">
        <v>1917</v>
      </c>
      <c r="C720" s="1647" t="s">
        <v>179</v>
      </c>
    </row>
    <row r="721" spans="1:3" ht="18.75">
      <c r="A721" s="1497" t="s">
        <v>1623</v>
      </c>
      <c r="B721" s="1516" t="s">
        <v>1918</v>
      </c>
      <c r="C721" s="1647" t="s">
        <v>179</v>
      </c>
    </row>
    <row r="722" spans="1:3" ht="18.75">
      <c r="A722" s="1497" t="s">
        <v>1624</v>
      </c>
      <c r="B722" s="1517" t="s">
        <v>1919</v>
      </c>
      <c r="C722" s="1647" t="s">
        <v>179</v>
      </c>
    </row>
    <row r="723" spans="1:3" ht="18.75">
      <c r="A723" s="1497" t="s">
        <v>1625</v>
      </c>
      <c r="B723" s="1517" t="s">
        <v>1920</v>
      </c>
      <c r="C723" s="1647" t="s">
        <v>179</v>
      </c>
    </row>
    <row r="724" spans="1:3" ht="18.75">
      <c r="A724" s="1497" t="s">
        <v>1626</v>
      </c>
      <c r="B724" s="1517" t="s">
        <v>1921</v>
      </c>
      <c r="C724" s="1647" t="s">
        <v>179</v>
      </c>
    </row>
    <row r="725" spans="1:3" ht="20.25" thickBot="1">
      <c r="A725" s="1497" t="s">
        <v>1627</v>
      </c>
      <c r="B725" s="1525" t="s">
        <v>1922</v>
      </c>
      <c r="C725" s="1647" t="s">
        <v>179</v>
      </c>
    </row>
    <row r="726" spans="1:3" ht="19.5">
      <c r="A726" s="1649"/>
      <c r="B726" s="1650"/>
      <c r="C726" s="1647"/>
    </row>
    <row r="727" spans="1:3" ht="14.25">
      <c r="A727" s="1526" t="s">
        <v>779</v>
      </c>
      <c r="B727" s="1526" t="s">
        <v>778</v>
      </c>
      <c r="C727" s="1527" t="s">
        <v>779</v>
      </c>
    </row>
    <row r="728" spans="1:3" ht="14.25">
      <c r="A728" s="1651"/>
      <c r="B728" s="1528">
        <v>45322</v>
      </c>
      <c r="C728" s="1651" t="s">
        <v>1628</v>
      </c>
    </row>
    <row r="729" spans="1:3" ht="14.25">
      <c r="A729" s="1651"/>
      <c r="B729" s="1528">
        <v>45351</v>
      </c>
      <c r="C729" s="1651" t="s">
        <v>1629</v>
      </c>
    </row>
    <row r="730" spans="1:3" ht="14.25">
      <c r="A730" s="1651"/>
      <c r="B730" s="1528">
        <v>45382</v>
      </c>
      <c r="C730" s="1651" t="s">
        <v>1630</v>
      </c>
    </row>
    <row r="731" spans="1:3" ht="14.25">
      <c r="A731" s="1651"/>
      <c r="B731" s="1528">
        <v>45412</v>
      </c>
      <c r="C731" s="1651" t="s">
        <v>1631</v>
      </c>
    </row>
    <row r="732" spans="1:3" ht="14.25">
      <c r="A732" s="1651"/>
      <c r="B732" s="1528">
        <v>45443</v>
      </c>
      <c r="C732" s="1651" t="s">
        <v>1632</v>
      </c>
    </row>
    <row r="733" spans="1:3" ht="14.25">
      <c r="A733" s="1651"/>
      <c r="B733" s="1528">
        <v>45473</v>
      </c>
      <c r="C733" s="1651" t="s">
        <v>1633</v>
      </c>
    </row>
    <row r="734" spans="1:3" ht="14.25">
      <c r="A734" s="1651"/>
      <c r="B734" s="1528">
        <v>45504</v>
      </c>
      <c r="C734" s="1651" t="s">
        <v>1634</v>
      </c>
    </row>
    <row r="735" spans="1:3" ht="14.25">
      <c r="A735" s="1651"/>
      <c r="B735" s="1528">
        <v>45535</v>
      </c>
      <c r="C735" s="1651" t="s">
        <v>1635</v>
      </c>
    </row>
    <row r="736" spans="1:3" ht="14.25">
      <c r="A736" s="1651"/>
      <c r="B736" s="1528">
        <v>45565</v>
      </c>
      <c r="C736" s="1651" t="s">
        <v>1636</v>
      </c>
    </row>
    <row r="737" spans="1:3" ht="14.25">
      <c r="A737" s="1651"/>
      <c r="B737" s="1528">
        <v>45596</v>
      </c>
      <c r="C737" s="1651" t="s">
        <v>1637</v>
      </c>
    </row>
    <row r="738" spans="1:3" ht="14.25">
      <c r="A738" s="1651"/>
      <c r="B738" s="1528">
        <v>45626</v>
      </c>
      <c r="C738" s="1651" t="s">
        <v>1638</v>
      </c>
    </row>
    <row r="739" spans="1:3" ht="14.25">
      <c r="A739" s="1651"/>
      <c r="B739" s="1528">
        <v>45657</v>
      </c>
      <c r="C739" s="1651" t="s">
        <v>1639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7">
      <selection activeCell="T12" sqref="T12:T150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140</v>
      </c>
      <c r="I1" s="61"/>
    </row>
    <row r="2" spans="1:9" ht="12.75">
      <c r="A2" s="61" t="s">
        <v>695</v>
      </c>
      <c r="B2" s="61" t="s">
        <v>2083</v>
      </c>
      <c r="I2" s="61"/>
    </row>
    <row r="3" spans="1:9" ht="12.75">
      <c r="A3" s="61" t="s">
        <v>696</v>
      </c>
      <c r="B3" s="61" t="s">
        <v>2088</v>
      </c>
      <c r="I3" s="61"/>
    </row>
    <row r="4" spans="1:9" ht="15.75">
      <c r="A4" s="61" t="s">
        <v>697</v>
      </c>
      <c r="B4" s="61" t="s">
        <v>2084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1234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6"/>
      <c r="I14" s="1776">
        <f>$B$7</f>
        <v>0</v>
      </c>
      <c r="J14" s="1777"/>
      <c r="K14" s="1777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819</v>
      </c>
      <c r="N15" s="237"/>
      <c r="O15" s="1350" t="s">
        <v>1235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1836">
        <f>$B$12</f>
        <v>0</v>
      </c>
      <c r="J19" s="1837"/>
      <c r="K19" s="1838"/>
      <c r="L19" s="410" t="s">
        <v>874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2" t="str">
        <f>CONCATENATE("Уточнен план ",$C$3)</f>
        <v>Уточнен план </v>
      </c>
      <c r="M23" s="1813"/>
      <c r="N23" s="1813"/>
      <c r="O23" s="1814"/>
      <c r="P23" s="1821" t="str">
        <f>CONCATENATE("Отчет ",$C$3)</f>
        <v>Отчет </v>
      </c>
      <c r="Q23" s="1822"/>
      <c r="R23" s="1822"/>
      <c r="S23" s="1823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66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604">
        <f>VLOOKUP(K26,OP_LIST2,2,FALSE)</f>
        <v>0</v>
      </c>
      <c r="K26" s="1606" t="s">
        <v>629</v>
      </c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605" t="s">
        <v>2071</v>
      </c>
      <c r="J27" s="1445">
        <f>VLOOKUP(K28,EBK_DEIN2,2,FALSE)</f>
        <v>0</v>
      </c>
      <c r="K27" s="1607">
        <f>VLOOKUP(K26,OP_LIST3,3,FALSE)</f>
        <v>0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0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801" t="s">
        <v>730</v>
      </c>
      <c r="K30" s="180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97" t="s">
        <v>733</v>
      </c>
      <c r="K33" s="179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99" t="s">
        <v>189</v>
      </c>
      <c r="K39" s="180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893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855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857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5" t="s">
        <v>194</v>
      </c>
      <c r="K47" s="1796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97" t="s">
        <v>195</v>
      </c>
      <c r="K48" s="179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858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894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266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895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896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897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708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214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216</v>
      </c>
      <c r="K79" s="1792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217</v>
      </c>
      <c r="K80" s="1794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218</v>
      </c>
      <c r="K81" s="1794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1644</v>
      </c>
      <c r="K82" s="1794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2079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2080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2081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791" t="s">
        <v>219</v>
      </c>
      <c r="K86" s="1792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1936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1955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1986</v>
      </c>
      <c r="K95" s="1467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702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2.5" customHeight="1">
      <c r="A99" s="61">
        <v>85</v>
      </c>
      <c r="I99" s="291"/>
      <c r="J99" s="285">
        <v>3306</v>
      </c>
      <c r="K99" s="361" t="s">
        <v>2082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2038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791" t="s">
        <v>228</v>
      </c>
      <c r="K101" s="1792"/>
      <c r="L101" s="310">
        <f t="shared" si="18"/>
        <v>0</v>
      </c>
      <c r="M101" s="1457">
        <v>0</v>
      </c>
      <c r="N101" s="1458">
        <v>0</v>
      </c>
      <c r="O101" s="1459">
        <v>0</v>
      </c>
      <c r="P101" s="1457">
        <v>0</v>
      </c>
      <c r="Q101" s="1458">
        <v>0</v>
      </c>
      <c r="R101" s="1459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791" t="s">
        <v>229</v>
      </c>
      <c r="K102" s="1792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791" t="s">
        <v>230</v>
      </c>
      <c r="K103" s="1792"/>
      <c r="L103" s="310">
        <f t="shared" si="18"/>
        <v>0</v>
      </c>
      <c r="M103" s="1458">
        <v>0</v>
      </c>
      <c r="N103" s="1458">
        <v>0</v>
      </c>
      <c r="O103" s="1459">
        <v>0</v>
      </c>
      <c r="P103" s="1602">
        <v>0</v>
      </c>
      <c r="Q103" s="1458">
        <v>0</v>
      </c>
      <c r="R103" s="1458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791" t="s">
        <v>231</v>
      </c>
      <c r="K104" s="1792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791" t="s">
        <v>1645</v>
      </c>
      <c r="K111" s="1792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791" t="s">
        <v>1642</v>
      </c>
      <c r="K115" s="1792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791" t="s">
        <v>1643</v>
      </c>
      <c r="K116" s="1792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793" t="s">
        <v>241</v>
      </c>
      <c r="K117" s="1794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791" t="s">
        <v>267</v>
      </c>
      <c r="K118" s="1792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268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269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789" t="s">
        <v>242</v>
      </c>
      <c r="K121" s="1790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789" t="s">
        <v>243</v>
      </c>
      <c r="K122" s="1790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609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610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611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612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613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789" t="s">
        <v>614</v>
      </c>
      <c r="K130" s="1790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301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615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789" t="s">
        <v>672</v>
      </c>
      <c r="K133" s="1790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791" t="s">
        <v>673</v>
      </c>
      <c r="K134" s="1792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674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675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676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677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784" t="s">
        <v>898</v>
      </c>
      <c r="K139" s="1785"/>
      <c r="L139" s="310">
        <f>SUM(L140:L142)</f>
        <v>0</v>
      </c>
      <c r="M139" s="1457">
        <v>0</v>
      </c>
      <c r="N139" s="1457">
        <v>0</v>
      </c>
      <c r="O139" s="1457">
        <v>0</v>
      </c>
      <c r="P139" s="1457">
        <v>0</v>
      </c>
      <c r="Q139" s="1457">
        <v>0</v>
      </c>
      <c r="R139" s="1457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678</v>
      </c>
      <c r="L140" s="281">
        <f>M140+N140+O140</f>
        <v>0</v>
      </c>
      <c r="M140" s="1458">
        <v>0</v>
      </c>
      <c r="N140" s="1458">
        <v>0</v>
      </c>
      <c r="O140" s="1459">
        <v>0</v>
      </c>
      <c r="P140" s="1602">
        <v>0</v>
      </c>
      <c r="Q140" s="1458">
        <v>0</v>
      </c>
      <c r="R140" s="1458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679</v>
      </c>
      <c r="L141" s="314">
        <f>M141+N141+O141</f>
        <v>0</v>
      </c>
      <c r="M141" s="1458">
        <v>0</v>
      </c>
      <c r="N141" s="1458">
        <v>0</v>
      </c>
      <c r="O141" s="1459">
        <v>0</v>
      </c>
      <c r="P141" s="1602">
        <v>0</v>
      </c>
      <c r="Q141" s="1458">
        <v>0</v>
      </c>
      <c r="R141" s="1458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680</v>
      </c>
      <c r="L142" s="377">
        <f>M142+N142+O142</f>
        <v>0</v>
      </c>
      <c r="M142" s="1458">
        <v>0</v>
      </c>
      <c r="N142" s="1458">
        <v>0</v>
      </c>
      <c r="O142" s="1459">
        <v>0</v>
      </c>
      <c r="P142" s="1602">
        <v>0</v>
      </c>
      <c r="Q142" s="1458">
        <v>0</v>
      </c>
      <c r="R142" s="1458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786" t="s">
        <v>681</v>
      </c>
      <c r="K143" s="1787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786" t="s">
        <v>681</v>
      </c>
      <c r="K144" s="1787"/>
      <c r="L144" s="382">
        <f>M144+N144+O144</f>
        <v>0</v>
      </c>
      <c r="M144" s="1417"/>
      <c r="N144" s="1418"/>
      <c r="O144" s="1419"/>
      <c r="P144" s="1447">
        <v>0</v>
      </c>
      <c r="Q144" s="1448">
        <v>0</v>
      </c>
      <c r="R144" s="1449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0"/>
      <c r="J148" s="393" t="s">
        <v>727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652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652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652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  <row r="833" ht="12.75"/>
    <row r="837" ht="12.75"/>
    <row r="838" ht="12.75"/>
    <row r="866" ht="12.75"/>
    <row r="916" ht="12.75"/>
    <row r="917" ht="12.75"/>
    <row r="918" ht="12.75"/>
  </sheetData>
  <sheetProtection password="81B0" sheet="1" objects="1" scenarios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8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2024-04-16T06:36:27Z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